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G:\Shared\OTC\Administration\Business Services\OTC Website\Website Edits\2024\0507\"/>
    </mc:Choice>
  </mc:AlternateContent>
  <xr:revisionPtr revIDLastSave="0" documentId="8_{3D519F7A-C0A1-4FA3-A71D-A41D32EF6AE9}" xr6:coauthVersionLast="47" xr6:coauthVersionMax="47" xr10:uidLastSave="{00000000-0000-0000-0000-000000000000}"/>
  <bookViews>
    <workbookView xWindow="615" yWindow="1470" windowWidth="27000" windowHeight="15270" tabRatio="640" activeTab="5" xr2:uid="{00000000-000D-0000-FFFF-FFFF00000000}"/>
  </bookViews>
  <sheets>
    <sheet name="New Vehicles" sheetId="1" r:id="rId1"/>
    <sheet name="Used Vehicles" sheetId="2" r:id="rId2"/>
    <sheet name="Leased" sheetId="3" r:id="rId3"/>
    <sheet name="Leased2021" sheetId="7" r:id="rId4"/>
    <sheet name="Directly Financed" sheetId="4" r:id="rId5"/>
    <sheet name="Penalties and Total" sheetId="6" r:id="rId6"/>
    <sheet name="Calculations" sheetId="5" state="hidden" r:id="rId7"/>
  </sheets>
  <externalReferences>
    <externalReference r:id="rId8"/>
  </externalReferences>
  <definedNames>
    <definedName name="alter" localSheetId="2">Leased!$F$9,Leased!$F$13:$F$16,Leased!$E$18:$F$25,Leased!$F$28:$F$30</definedName>
    <definedName name="alter" localSheetId="3">Leased2021!$F$9,Leased2021!$F$13:$F$16,Leased2021!$E$18:$F$25,Leased2021!$F$28:$F$30</definedName>
    <definedName name="alter" localSheetId="1">'Used Vehicles'!$F$10,'Used Vehicles'!$F$12:$F$15,'Used Vehicles'!$E$17:$F$25,'Used Vehicles'!$F$27:$F$30</definedName>
    <definedName name="alter">'New Vehicles'!$F$10,'New Vehicles'!$F$12:$F$15,'New Vehicles'!$E$17:$F$24,'New Vehicles'!$F$27:$F$29</definedName>
    <definedName name="dayslate" localSheetId="3">[1]Calculations!$B$50</definedName>
    <definedName name="dayslate">Calculations!$B$50</definedName>
    <definedName name="delete" localSheetId="3">'[1]New Vehicles'!$F$10,'[1]New Vehicles'!$F$12,'[1]New Vehicles'!$E$13:$F$24,'[1]New Vehicles'!$F$27:$F$29</definedName>
    <definedName name="delete">'New Vehicles'!$F$10,'New Vehicles'!$F$12,'New Vehicles'!$E$13:$F$24,'New Vehicles'!$F$27:$F$29</definedName>
    <definedName name="dos" localSheetId="3">'[1]Penalties and Total'!$C$14</definedName>
    <definedName name="dos">'Penalties and Total'!$C$14</definedName>
    <definedName name="find" localSheetId="3">[1]Calculations!#REF!</definedName>
    <definedName name="find">Calculations!#REF!</definedName>
    <definedName name="Leased2021">'[1]New Vehicles'!$F$10,'[1]New Vehicles'!$F$12:$F$15,'[1]New Vehicles'!$E$17:$F$24,'[1]New Vehicles'!$F$27:$F$29</definedName>
    <definedName name="lookup">Calculations!$A$1:$C$3</definedName>
    <definedName name="match">Calculations!$A$52:$E$56</definedName>
    <definedName name="ontime">Calculations!$B$8</definedName>
    <definedName name="origrec" localSheetId="3">'[1]Penalties and Total'!$C$16</definedName>
    <definedName name="origrec">'Penalties and Total'!$C$16</definedName>
    <definedName name="origret" localSheetId="3">'[1]Penalties and Total'!$C$17</definedName>
    <definedName name="origret">'Penalties and Total'!$C$17</definedName>
    <definedName name="pick">Calculations!$A$1:$B$3</definedName>
    <definedName name="_xlnm.Print_Area" localSheetId="2">Leased!$A$1:$K$47</definedName>
    <definedName name="_xlnm.Print_Area" localSheetId="3">Leased2021!$A$1:$K$47</definedName>
    <definedName name="_xlnm.Print_Area" localSheetId="0">'New Vehicles'!$A$1:$K$44</definedName>
    <definedName name="_xlnm.Print_Area" localSheetId="1">'Used Vehicles'!$A$1:$L$45</definedName>
    <definedName name="recdate" localSheetId="3">'[1]Penalties and Total'!$C$19</definedName>
    <definedName name="recdate">'Penalties and Total'!$C$19</definedName>
    <definedName name="skip" localSheetId="1">'Used Vehicles'!$A$13:$G$30</definedName>
    <definedName name="skip">#REF!</definedName>
    <definedName name="table" localSheetId="3">[1]Calculations!$J$1:$Q$48</definedName>
    <definedName name="table">Calculations!$J$1:$Q$48</definedName>
    <definedName name="tablealt" localSheetId="3">[1]Calculations!$I$1:$O$48</definedName>
    <definedName name="tablealt">Calculations!$I$1:$O$48</definedName>
    <definedName name="tavt" localSheetId="3">'[1]Penalties and Total'!$C$21</definedName>
    <definedName name="tavt">'Penalties and Total'!$C$21</definedName>
    <definedName name="test" localSheetId="3">[1]Calculations!#REF!</definedName>
    <definedName name="test">Calculations!#REF!</definedName>
    <definedName name="types">Calculations!$A$1:$A$5</definedName>
    <definedName name="types2" localSheetId="3">[1]Calculations!$A$1:$C$4</definedName>
    <definedName name="types2">Calculations!$A$1:$C$5</definedName>
    <definedName name="types3" localSheetId="3">[1]Calculations!$A$1:$A$4</definedName>
    <definedName name="types3">Calculations!$A$1:$A$5</definedName>
    <definedName name="Z_0935D68C_01F8_4D2B_B4B8_A1D554BF5D1D_.wvu.PrintArea" localSheetId="2" hidden="1">Leased!$A$1:$K$47</definedName>
    <definedName name="Z_0935D68C_01F8_4D2B_B4B8_A1D554BF5D1D_.wvu.PrintArea" localSheetId="3" hidden="1">Leased2021!$A$1:$K$47</definedName>
    <definedName name="Z_0935D68C_01F8_4D2B_B4B8_A1D554BF5D1D_.wvu.PrintArea" localSheetId="0" hidden="1">'New Vehicles'!$A$1:$K$44</definedName>
    <definedName name="Z_28FE4B8C_E2A3_4D9F_A405_9CF70D83549B_.wvu.PrintArea" localSheetId="2" hidden="1">Leased!$A$1:$K$47</definedName>
    <definedName name="Z_28FE4B8C_E2A3_4D9F_A405_9CF70D83549B_.wvu.PrintArea" localSheetId="3" hidden="1">Leased2021!$A$1:$K$47</definedName>
    <definedName name="Z_28FE4B8C_E2A3_4D9F_A405_9CF70D83549B_.wvu.PrintArea" localSheetId="0" hidden="1">'New Vehicles'!$A$1:$K$44</definedName>
    <definedName name="Z_2B1C2739_EE93_43F6_AE95_E79F7D838E34_.wvu.PrintArea" localSheetId="2" hidden="1">Leased!$A$1:$K$47</definedName>
    <definedName name="Z_2B1C2739_EE93_43F6_AE95_E79F7D838E34_.wvu.PrintArea" localSheetId="3" hidden="1">Leased2021!$A$1:$K$47</definedName>
    <definedName name="Z_2B1C2739_EE93_43F6_AE95_E79F7D838E34_.wvu.PrintArea" localSheetId="0" hidden="1">'New Vehicles'!$A$1:$K$44</definedName>
    <definedName name="Z_2C2B5BEE_A68B_4F86_BD6F_77040A97686E_.wvu.PrintArea" localSheetId="2" hidden="1">Leased!$A$1:$K$47</definedName>
    <definedName name="Z_2C2B5BEE_A68B_4F86_BD6F_77040A97686E_.wvu.PrintArea" localSheetId="3" hidden="1">Leased2021!$A$1:$K$47</definedName>
    <definedName name="Z_2C2B5BEE_A68B_4F86_BD6F_77040A97686E_.wvu.PrintArea" localSheetId="0" hidden="1">'New Vehicles'!$A$1:$K$44</definedName>
    <definedName name="Z_2E0040B6_483B_4366_9E7D_2BC77C109392_.wvu.PrintArea" localSheetId="2" hidden="1">Leased!$A$1:$K$47</definedName>
    <definedName name="Z_2E0040B6_483B_4366_9E7D_2BC77C109392_.wvu.PrintArea" localSheetId="3" hidden="1">Leased2021!$A$1:$K$47</definedName>
    <definedName name="Z_2E0040B6_483B_4366_9E7D_2BC77C109392_.wvu.PrintArea" localSheetId="0" hidden="1">'New Vehicles'!$A$1:$K$44</definedName>
    <definedName name="Z_3338698C_6ABB_4F82_B447_31E1F4732DD6_.wvu.PrintArea" localSheetId="2" hidden="1">Leased!$A$1:$K$47</definedName>
    <definedName name="Z_3338698C_6ABB_4F82_B447_31E1F4732DD6_.wvu.PrintArea" localSheetId="3" hidden="1">Leased2021!$A$1:$K$47</definedName>
    <definedName name="Z_3338698C_6ABB_4F82_B447_31E1F4732DD6_.wvu.PrintArea" localSheetId="0" hidden="1">'New Vehicles'!$A$1:$K$44</definedName>
    <definedName name="Z_4C153500_2030_4F92_BCD8_5945F635DF63_.wvu.PrintArea" localSheetId="2" hidden="1">Leased!$A$1:$K$47</definedName>
    <definedName name="Z_4C153500_2030_4F92_BCD8_5945F635DF63_.wvu.PrintArea" localSheetId="3" hidden="1">Leased2021!$A$1:$K$47</definedName>
    <definedName name="Z_4C153500_2030_4F92_BCD8_5945F635DF63_.wvu.PrintArea" localSheetId="0" hidden="1">'New Vehicles'!$A$1:$K$44</definedName>
    <definedName name="Z_533ABC86_E15B_468A_AD8F_695976FEF0C7_.wvu.PrintArea" localSheetId="2" hidden="1">Leased!$A$1:$K$47</definedName>
    <definedName name="Z_533ABC86_E15B_468A_AD8F_695976FEF0C7_.wvu.PrintArea" localSheetId="3" hidden="1">Leased2021!$A$1:$K$47</definedName>
    <definedName name="Z_533ABC86_E15B_468A_AD8F_695976FEF0C7_.wvu.PrintArea" localSheetId="0" hidden="1">'New Vehicles'!$A$1:$K$44</definedName>
    <definedName name="Z_691B6CD6_7C0B_4169_B9C3_3D59C541D323_.wvu.PrintArea" localSheetId="2" hidden="1">Leased!$A$1:$K$47</definedName>
    <definedName name="Z_691B6CD6_7C0B_4169_B9C3_3D59C541D323_.wvu.PrintArea" localSheetId="3" hidden="1">Leased2021!$A$1:$K$47</definedName>
    <definedName name="Z_691B6CD6_7C0B_4169_B9C3_3D59C541D323_.wvu.PrintArea" localSheetId="0" hidden="1">'New Vehicles'!$A$1:$K$44</definedName>
    <definedName name="Z_80E491ED_73E3_45D9_BD02_0A84EA00B40B_.wvu.PrintArea" localSheetId="2" hidden="1">Leased!$A$1:$K$47</definedName>
    <definedName name="Z_80E491ED_73E3_45D9_BD02_0A84EA00B40B_.wvu.PrintArea" localSheetId="3" hidden="1">Leased2021!$A$1:$K$47</definedName>
    <definedName name="Z_80E491ED_73E3_45D9_BD02_0A84EA00B40B_.wvu.PrintArea" localSheetId="0" hidden="1">'New Vehicles'!$A$1:$K$44</definedName>
    <definedName name="Z_82F7CA06_A296_4CA4_81CE_85BCE9263991_.wvu.PrintArea" localSheetId="2" hidden="1">Leased!$A$1:$K$47</definedName>
    <definedName name="Z_82F7CA06_A296_4CA4_81CE_85BCE9263991_.wvu.PrintArea" localSheetId="3" hidden="1">Leased2021!$A$1:$K$47</definedName>
    <definedName name="Z_82F7CA06_A296_4CA4_81CE_85BCE9263991_.wvu.PrintArea" localSheetId="0" hidden="1">'New Vehicles'!$A$1:$K$44</definedName>
    <definedName name="Z_8540A485_8561_46AC_8C22_A5843A32E961_.wvu.PrintArea" localSheetId="2" hidden="1">Leased!$A$1:$K$47</definedName>
    <definedName name="Z_8540A485_8561_46AC_8C22_A5843A32E961_.wvu.PrintArea" localSheetId="3" hidden="1">Leased2021!$A$1:$K$47</definedName>
    <definedName name="Z_8540A485_8561_46AC_8C22_A5843A32E961_.wvu.PrintArea" localSheetId="0" hidden="1">'New Vehicles'!$A$1:$K$44</definedName>
    <definedName name="Z_8CECF908_018F_46D3_869E_7032CA9F5093_.wvu.PrintArea" localSheetId="2" hidden="1">Leased!$A$1:$K$47</definedName>
    <definedName name="Z_8CECF908_018F_46D3_869E_7032CA9F5093_.wvu.PrintArea" localSheetId="3" hidden="1">Leased2021!$A$1:$K$47</definedName>
    <definedName name="Z_8CECF908_018F_46D3_869E_7032CA9F5093_.wvu.PrintArea" localSheetId="0" hidden="1">'New Vehicles'!$A$1:$K$44</definedName>
    <definedName name="Z_94BBD5A1_EB8E_4C6F_A92E_4261BC4EF1E1_.wvu.PrintArea" localSheetId="2" hidden="1">Leased!$A$1:$K$47</definedName>
    <definedName name="Z_94BBD5A1_EB8E_4C6F_A92E_4261BC4EF1E1_.wvu.PrintArea" localSheetId="3" hidden="1">Leased2021!$A$1:$K$47</definedName>
    <definedName name="Z_94BBD5A1_EB8E_4C6F_A92E_4261BC4EF1E1_.wvu.PrintArea" localSheetId="0" hidden="1">'New Vehicles'!$A$1:$K$44</definedName>
    <definedName name="Z_96FACEF2_BBBA_48C3_9110_AE74A9932770_.wvu.PrintArea" localSheetId="2" hidden="1">Leased!$A$1:$K$47</definedName>
    <definedName name="Z_96FACEF2_BBBA_48C3_9110_AE74A9932770_.wvu.PrintArea" localSheetId="3" hidden="1">Leased2021!$A$1:$K$47</definedName>
    <definedName name="Z_96FACEF2_BBBA_48C3_9110_AE74A9932770_.wvu.PrintArea" localSheetId="0" hidden="1">'New Vehicles'!$A$1:$K$44</definedName>
    <definedName name="Z_ACCC9FDB_D609_4561_841E_199E41E937D8_.wvu.PrintArea" localSheetId="2" hidden="1">Leased!$A$1:$K$47</definedName>
    <definedName name="Z_ACCC9FDB_D609_4561_841E_199E41E937D8_.wvu.PrintArea" localSheetId="3" hidden="1">Leased2021!$A$1:$K$47</definedName>
    <definedName name="Z_ACCC9FDB_D609_4561_841E_199E41E937D8_.wvu.PrintArea" localSheetId="0" hidden="1">'New Vehicles'!$A$1:$K$44</definedName>
    <definedName name="Z_B9EEAD2F_E2B9_4A95_A30E_763064ABC90E_.wvu.PrintArea" localSheetId="2" hidden="1">Leased!$A$1:$K$47</definedName>
    <definedName name="Z_B9EEAD2F_E2B9_4A95_A30E_763064ABC90E_.wvu.PrintArea" localSheetId="3" hidden="1">Leased2021!$A$1:$K$47</definedName>
    <definedName name="Z_B9EEAD2F_E2B9_4A95_A30E_763064ABC90E_.wvu.PrintArea" localSheetId="0" hidden="1">'New Vehicles'!$A$1:$K$44</definedName>
    <definedName name="Z_BBBD7747_5089_4538_B1A7_E9CF69F8A5F1_.wvu.PrintArea" localSheetId="2" hidden="1">Leased!$A$1:$K$47</definedName>
    <definedName name="Z_BBBD7747_5089_4538_B1A7_E9CF69F8A5F1_.wvu.PrintArea" localSheetId="3" hidden="1">Leased2021!$A$1:$K$47</definedName>
    <definedName name="Z_BBBD7747_5089_4538_B1A7_E9CF69F8A5F1_.wvu.PrintArea" localSheetId="0" hidden="1">'New Vehicles'!$A$1:$K$44</definedName>
    <definedName name="Z_C4D86DDD_7A92_49B5_B8A6_F8ED682E48AF_.wvu.PrintArea" localSheetId="2" hidden="1">Leased!$A$1:$K$47</definedName>
    <definedName name="Z_C4D86DDD_7A92_49B5_B8A6_F8ED682E48AF_.wvu.PrintArea" localSheetId="3" hidden="1">Leased2021!$A$1:$K$47</definedName>
    <definedName name="Z_C4D86DDD_7A92_49B5_B8A6_F8ED682E48AF_.wvu.PrintArea" localSheetId="0" hidden="1">'New Vehicles'!$A$1:$K$44</definedName>
    <definedName name="Z_C53BAC97_0203_4D63_B1E1_21495DDB7F8E_.wvu.PrintArea" localSheetId="2" hidden="1">Leased!$A$1:$K$47</definedName>
    <definedName name="Z_C53BAC97_0203_4D63_B1E1_21495DDB7F8E_.wvu.PrintArea" localSheetId="3" hidden="1">Leased2021!$A$1:$K$47</definedName>
    <definedName name="Z_C53BAC97_0203_4D63_B1E1_21495DDB7F8E_.wvu.PrintArea" localSheetId="0" hidden="1">'New Vehicles'!$A$1:$K$44</definedName>
    <definedName name="Z_D215050B_690D_4403_B2B0_0A3622EF8F61_.wvu.PrintArea" localSheetId="2" hidden="1">Leased!$A$1:$K$47</definedName>
    <definedName name="Z_D215050B_690D_4403_B2B0_0A3622EF8F61_.wvu.PrintArea" localSheetId="3" hidden="1">Leased2021!$A$1:$K$47</definedName>
    <definedName name="Z_D215050B_690D_4403_B2B0_0A3622EF8F61_.wvu.PrintArea" localSheetId="0" hidden="1">'New Vehicles'!$A$1:$K$44</definedName>
    <definedName name="Z_D33C6355_C889_498C_82A0_2F604F82A84B_.wvu.PrintArea" localSheetId="2" hidden="1">Leased!$A$1:$K$47</definedName>
    <definedName name="Z_D33C6355_C889_498C_82A0_2F604F82A84B_.wvu.PrintArea" localSheetId="3" hidden="1">Leased2021!$A$1:$K$47</definedName>
    <definedName name="Z_D33C6355_C889_498C_82A0_2F604F82A84B_.wvu.PrintArea" localSheetId="0" hidden="1">'New Vehicles'!$A$1:$K$44</definedName>
    <definedName name="Z_D40B8171_E052_4A84_AB87_1666EEB5B51E_.wvu.PrintArea" localSheetId="2" hidden="1">Leased!$A$1:$K$47</definedName>
    <definedName name="Z_D40B8171_E052_4A84_AB87_1666EEB5B51E_.wvu.PrintArea" localSheetId="3" hidden="1">Leased2021!$A$1:$K$47</definedName>
    <definedName name="Z_D40B8171_E052_4A84_AB87_1666EEB5B51E_.wvu.PrintArea" localSheetId="0" hidden="1">'New Vehicles'!$A$1:$K$44</definedName>
    <definedName name="Z_E04B425C_3F15_4442_AC0B_DF2205A7896E_.wvu.PrintArea" localSheetId="2" hidden="1">Leased!$A$1:$K$47</definedName>
    <definedName name="Z_E04B425C_3F15_4442_AC0B_DF2205A7896E_.wvu.PrintArea" localSheetId="3" hidden="1">Leased2021!$A$1:$K$47</definedName>
    <definedName name="Z_E04B425C_3F15_4442_AC0B_DF2205A7896E_.wvu.PrintArea" localSheetId="0" hidden="1">'New Vehicles'!$A$1:$K$44</definedName>
  </definedNames>
  <calcPr calcId="191029"/>
  <customWorkbookViews>
    <customWorkbookView name="Jenkins, Alexandra - Personal View" guid="{3338698C-6ABB-4F82-B447-31E1F4732DD6}" mergeInterval="0" personalView="1" maximized="1" xWindow="-1928" yWindow="72" windowWidth="1936" windowHeight="1056" activeSheetId="1"/>
    <customWorkbookView name="Stephens, Janice - Personal View" guid="{D215050B-690D-4403-B2B0-0A3622EF8F61}" mergeInterval="0" personalView="1" maximized="1" windowWidth="1920" windowHeight="814" activeSheetId="6"/>
    <customWorkbookView name="Tuca, Adina - Personal View" guid="{4C153500-2030-4F92-BCD8-5945F635DF63}" mergeInterval="0" personalView="1" maximized="1" windowWidth="1916" windowHeight="803" activeSheetId="1"/>
    <customWorkbookView name="Collins, Jeremy - Personal View" guid="{D40B8171-E052-4A84-AB87-1666EEB5B51E}" mergeInterval="0" personalView="1" maximized="1" windowWidth="1920" windowHeight="855" activeSheetId="6"/>
    <customWorkbookView name="Houck, Mary - Personal View" guid="{C53BAC97-0203-4D63-B1E1-21495DDB7F8E}" mergeInterval="0" personalView="1" maximized="1" windowWidth="1916" windowHeight="591" activeSheetId="1"/>
    <customWorkbookView name="Jones, Benita - Personal View" guid="{533ABC86-E15B-468A-AD8F-695976FEF0C7}" mergeInterval="0" personalView="1" maximized="1" windowWidth="1378" windowHeight="593" activeSheetId="6"/>
    <customWorkbookView name="Novak, Gail - Personal View" guid="{8540A485-8561-46AC-8C22-A5843A32E961}" mergeInterval="0" personalView="1" maximized="1" windowWidth="1436" windowHeight="655" activeSheetId="6"/>
    <customWorkbookView name="Hunt, Takura - Personal View" guid="{0935D68C-01F8-4D2B-B4B8-A1D554BF5D1D}" mergeInterval="0" personalView="1" maximized="1" windowWidth="944" windowHeight="843" activeSheetId="6"/>
    <customWorkbookView name="Haile, Letina - Personal View" guid="{94BBD5A1-EB8E-4C6F-A92E-4261BC4EF1E1}" mergeInterval="0" personalView="1" maximized="1" windowWidth="1916" windowHeight="855" activeSheetId="1"/>
    <customWorkbookView name="Williams, Jessica - Personal View" guid="{ACCC9FDB-D609-4561-841E-199E41E937D8}" mergeInterval="0" personalView="1" maximized="1" windowWidth="992" windowHeight="381" activeSheetId="6"/>
    <customWorkbookView name="GWINNETT - Personal View" guid="{80E491ED-73E3-45D9-BD02-0A84EA00B40B}" mergeInterval="0" personalView="1" maximized="1" windowWidth="1600" windowHeight="641" activeSheetId="4"/>
    <customWorkbookView name="Nola - Personal View" guid="{C4D86DDD-7A92-49B5-B8A6-F8ED682E48AF}" mergeInterval="0" personalView="1" maximized="1" xWindow="1" yWindow="1" windowWidth="1916" windowHeight="860" activeSheetId="3"/>
    <customWorkbookView name="Administrator - Personal View" guid="{E04B425C-3F15-4442-AC0B-DF2205A7896E}" mergeInterval="0" personalView="1" maximized="1" windowWidth="1020" windowHeight="633" activeSheetId="6"/>
    <customWorkbookView name="Montfort, Corinne - Personal View" guid="{691B6CD6-7C0B-4169-B9C3-3D59C541D323}" mergeInterval="0" personalView="1" maximized="1" windowWidth="1916" windowHeight="807" activeSheetId="6"/>
    <customWorkbookView name="Fillingim, Ashleigh - Personal View" guid="{8CECF908-018F-46D3-869E-7032CA9F5093}" mergeInterval="0" personalView="1" maximized="1" windowWidth="1020" windowHeight="545" activeSheetId="1"/>
    <customWorkbookView name="Hobbs, Valerie - Personal View" guid="{82F7CA06-A296-4CA4-81CE-85BCE9263991}" mergeInterval="0" personalView="1" maximized="1" windowWidth="1916" windowHeight="855" activeSheetId="6"/>
    <customWorkbookView name="Joachim, Averil - Personal View" guid="{2B1C2739-EE93-43F6-AE95-E79F7D838E34}" mergeInterval="0" personalView="1" maximized="1" windowWidth="760" windowHeight="418" activeSheetId="6"/>
    <customWorkbookView name="Knapp, Linda - Personal View" guid="{28FE4B8C-E2A3-4D9F-A405-9CF70D83549B}" mergeInterval="0" personalView="1" maximized="1" windowWidth="1916" windowHeight="855" activeSheetId="1"/>
    <customWorkbookView name="PolicyTech System - Personal View" guid="{D33C6355-C889-498C-82A0-2F604F82A84B}" mergeInterval="0" personalView="1" maximized="1" windowWidth="1916" windowHeight="855" activeSheetId="6"/>
    <customWorkbookView name="Thao, Alan - Personal View" guid="{2E0040B6-483B-4366-9E7D-2BC77C109392}" mergeInterval="0" personalView="1" maximized="1" windowWidth="1037" windowHeight="490" activeSheetId="6"/>
    <customWorkbookView name="Tompkins, Tanya - Personal View" guid="{BBBD7747-5089-4538-B1A7-E9CF69F8A5F1}" mergeInterval="0" personalView="1" maximized="1" windowWidth="1916" windowHeight="807" activeSheetId="3"/>
    <customWorkbookView name="Stryker, Alexis - Personal View" guid="{B9EEAD2F-E2B9-4A95-A30E-763064ABC90E}" mergeInterval="0" personalView="1" maximized="1" windowWidth="1680" windowHeight="785" activeSheetId="4"/>
    <customWorkbookView name="Bornhorst, Matthew - Personal View" guid="{2C2B5BEE-A68B-4F86-BD6F-77040A97686E}" mergeInterval="0" personalView="1" maximized="1" windowWidth="1920" windowHeight="855" activeSheetId="6"/>
    <customWorkbookView name="Wallace, Angela - Personal View" guid="{96FACEF2-BBBA-48C3-9110-AE74A9932770}" mergeInterval="0" personalView="1" maximized="1" windowWidth="1920" windowHeight="8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7" l="1"/>
  <c r="F26" i="7"/>
  <c r="F33" i="7" s="1"/>
  <c r="F34" i="7" l="1"/>
  <c r="F11" i="3"/>
  <c r="F36" i="7" l="1"/>
  <c r="C5" i="5" s="1"/>
  <c r="F26" i="3"/>
  <c r="F33" i="3" s="1"/>
  <c r="F31" i="3"/>
  <c r="F34" i="3" l="1"/>
  <c r="F36" i="3" s="1"/>
  <c r="F25" i="1" l="1"/>
  <c r="F30" i="1" l="1"/>
  <c r="F32" i="1"/>
  <c r="F33" i="1" l="1"/>
  <c r="F35" i="1" s="1"/>
  <c r="L48" i="5" l="1"/>
  <c r="L39" i="5"/>
  <c r="L40" i="5"/>
  <c r="L41" i="5"/>
  <c r="L42" i="5"/>
  <c r="L43" i="5"/>
  <c r="L44" i="5"/>
  <c r="L45" i="5"/>
  <c r="L46" i="5"/>
  <c r="L47" i="5"/>
  <c r="L38" i="5"/>
  <c r="L37" i="5"/>
  <c r="L27" i="5"/>
  <c r="L28" i="5"/>
  <c r="L29" i="5"/>
  <c r="L30" i="5"/>
  <c r="L31" i="5"/>
  <c r="L32" i="5"/>
  <c r="L33" i="5"/>
  <c r="L34" i="5"/>
  <c r="L35" i="5"/>
  <c r="L36" i="5"/>
  <c r="L12" i="5"/>
  <c r="L13" i="5"/>
  <c r="L14" i="5"/>
  <c r="L15" i="5"/>
  <c r="L16" i="5"/>
  <c r="L17" i="5"/>
  <c r="L18" i="5"/>
  <c r="L19" i="5"/>
  <c r="L20" i="5"/>
  <c r="L21" i="5"/>
  <c r="L22" i="5"/>
  <c r="L23" i="5"/>
  <c r="L24" i="5"/>
  <c r="L25" i="5"/>
  <c r="L26" i="5"/>
  <c r="F26" i="4" l="1"/>
  <c r="F32" i="4" s="1"/>
  <c r="F35" i="4" l="1"/>
  <c r="F37" i="4" s="1"/>
  <c r="C4" i="5" l="1"/>
  <c r="L9" i="5"/>
  <c r="L10" i="5"/>
  <c r="L11" i="5"/>
  <c r="L8" i="5"/>
  <c r="L7" i="5"/>
  <c r="F27" i="2" l="1"/>
  <c r="F33" i="2" s="1"/>
  <c r="F36" i="2" l="1"/>
  <c r="F38" i="2" s="1"/>
  <c r="C2" i="5" l="1"/>
  <c r="L6" i="5"/>
  <c r="L2" i="5" l="1"/>
  <c r="L3" i="5"/>
  <c r="L4" i="5"/>
  <c r="L5" i="5"/>
  <c r="L1" i="5"/>
  <c r="B10" i="5"/>
  <c r="B48" i="5"/>
  <c r="B8" i="5" l="1"/>
  <c r="B9" i="5" l="1"/>
  <c r="B47" i="5" s="1"/>
  <c r="I51" i="5" l="1"/>
  <c r="B50" i="5"/>
  <c r="F31" i="6" s="1"/>
  <c r="B25" i="6" l="1"/>
  <c r="G25" i="6" s="1"/>
  <c r="H14" i="6"/>
  <c r="K11" i="6" s="1"/>
  <c r="J51" i="5"/>
  <c r="L51" i="5" s="1"/>
  <c r="L52" i="5" s="1"/>
  <c r="C3" i="5" l="1"/>
  <c r="I52" i="5"/>
  <c r="B26" i="6" s="1"/>
  <c r="G26" i="6" s="1"/>
  <c r="L53" i="5"/>
  <c r="L54" i="5" s="1"/>
  <c r="I53" i="5"/>
  <c r="C1" i="5" l="1"/>
  <c r="C21" i="6" s="1"/>
  <c r="J52" i="5"/>
  <c r="J53" i="5"/>
  <c r="B27" i="6"/>
  <c r="G27" i="6" s="1"/>
  <c r="L55" i="5"/>
  <c r="I55" i="5"/>
  <c r="B29" i="6" s="1"/>
  <c r="I54" i="5"/>
  <c r="M48" i="5" l="1"/>
  <c r="N48" i="5" s="1"/>
  <c r="M40" i="5"/>
  <c r="N40" i="5" s="1"/>
  <c r="M42" i="5"/>
  <c r="N42" i="5" s="1"/>
  <c r="M44" i="5"/>
  <c r="N44" i="5" s="1"/>
  <c r="M45" i="5"/>
  <c r="N45" i="5" s="1"/>
  <c r="M46" i="5"/>
  <c r="N46" i="5" s="1"/>
  <c r="M47" i="5"/>
  <c r="N47" i="5" s="1"/>
  <c r="M39" i="5"/>
  <c r="N39" i="5" s="1"/>
  <c r="M41" i="5"/>
  <c r="N41" i="5" s="1"/>
  <c r="M43" i="5"/>
  <c r="N43" i="5" s="1"/>
  <c r="M38" i="5"/>
  <c r="N38" i="5" s="1"/>
  <c r="M37" i="5"/>
  <c r="N37" i="5" s="1"/>
  <c r="M27" i="5"/>
  <c r="N27" i="5" s="1"/>
  <c r="M32" i="5"/>
  <c r="N32" i="5" s="1"/>
  <c r="M33" i="5"/>
  <c r="N33" i="5" s="1"/>
  <c r="M35" i="5"/>
  <c r="N35" i="5" s="1"/>
  <c r="M28" i="5"/>
  <c r="N28" i="5" s="1"/>
  <c r="M29" i="5"/>
  <c r="N29" i="5" s="1"/>
  <c r="M30" i="5"/>
  <c r="N30" i="5" s="1"/>
  <c r="M31" i="5"/>
  <c r="N31" i="5" s="1"/>
  <c r="M34" i="5"/>
  <c r="N34" i="5" s="1"/>
  <c r="M36" i="5"/>
  <c r="N36" i="5" s="1"/>
  <c r="M22" i="5"/>
  <c r="N22" i="5" s="1"/>
  <c r="M24" i="5"/>
  <c r="N24" i="5" s="1"/>
  <c r="M26" i="5"/>
  <c r="N26" i="5" s="1"/>
  <c r="M21" i="5"/>
  <c r="N21" i="5" s="1"/>
  <c r="M23" i="5"/>
  <c r="N23" i="5" s="1"/>
  <c r="M25" i="5"/>
  <c r="N25" i="5" s="1"/>
  <c r="M13" i="5"/>
  <c r="N13" i="5" s="1"/>
  <c r="M15" i="5"/>
  <c r="N15" i="5" s="1"/>
  <c r="M17" i="5"/>
  <c r="N17" i="5" s="1"/>
  <c r="M19" i="5"/>
  <c r="N19" i="5" s="1"/>
  <c r="M12" i="5"/>
  <c r="N12" i="5" s="1"/>
  <c r="M14" i="5"/>
  <c r="N14" i="5" s="1"/>
  <c r="M16" i="5"/>
  <c r="N16" i="5" s="1"/>
  <c r="M18" i="5"/>
  <c r="N18" i="5" s="1"/>
  <c r="M20" i="5"/>
  <c r="N20" i="5" s="1"/>
  <c r="H15" i="6"/>
  <c r="M9" i="5"/>
  <c r="N9" i="5" s="1"/>
  <c r="M7" i="5"/>
  <c r="N7" i="5" s="1"/>
  <c r="M3" i="5"/>
  <c r="N3" i="5" s="1"/>
  <c r="M8" i="5"/>
  <c r="N8" i="5" s="1"/>
  <c r="M6" i="5"/>
  <c r="N6" i="5" s="1"/>
  <c r="M2" i="5"/>
  <c r="N2" i="5" s="1"/>
  <c r="M4" i="5"/>
  <c r="N4" i="5" s="1"/>
  <c r="M11" i="5"/>
  <c r="N11" i="5" s="1"/>
  <c r="M1" i="5"/>
  <c r="N1" i="5" s="1"/>
  <c r="M10" i="5"/>
  <c r="N10" i="5" s="1"/>
  <c r="M5" i="5"/>
  <c r="N5" i="5" s="1"/>
  <c r="J54" i="5"/>
  <c r="B28" i="6"/>
  <c r="G28" i="6" s="1"/>
  <c r="J55" i="5"/>
  <c r="G29" i="6"/>
  <c r="L56" i="5"/>
  <c r="I56" i="5"/>
  <c r="B30" i="6" s="1"/>
  <c r="K51" i="5" l="1"/>
  <c r="C25" i="6" s="1"/>
  <c r="H25" i="6" s="1"/>
  <c r="C22" i="6"/>
  <c r="H16" i="6" s="1"/>
  <c r="K53" i="5"/>
  <c r="C27" i="6" s="1"/>
  <c r="H27" i="6" s="1"/>
  <c r="K55" i="5"/>
  <c r="C29" i="6" s="1"/>
  <c r="H29" i="6" s="1"/>
  <c r="K52" i="5"/>
  <c r="K54" i="5"/>
  <c r="C28" i="6" s="1"/>
  <c r="H28" i="6" s="1"/>
  <c r="K56" i="5"/>
  <c r="C30" i="6" s="1"/>
  <c r="G30" i="6"/>
  <c r="J56" i="5"/>
  <c r="H30" i="6" l="1"/>
  <c r="C26" i="6"/>
  <c r="H26" i="6" s="1"/>
  <c r="H19" i="6"/>
  <c r="H22" i="6" s="1"/>
</calcChain>
</file>

<file path=xl/sharedStrings.xml><?xml version="1.0" encoding="utf-8"?>
<sst xmlns="http://schemas.openxmlformats.org/spreadsheetml/2006/main" count="457" uniqueCount="202">
  <si>
    <t>Rebate</t>
  </si>
  <si>
    <t>Cash Discount</t>
  </si>
  <si>
    <t>Labor</t>
  </si>
  <si>
    <t>Freight</t>
  </si>
  <si>
    <t>Accessories</t>
  </si>
  <si>
    <t>Alarm Systems</t>
  </si>
  <si>
    <t>Buyer Fees</t>
  </si>
  <si>
    <t>Clerical Fees</t>
  </si>
  <si>
    <t>Dealer Handling</t>
  </si>
  <si>
    <t>Dealer Preparation Fees</t>
  </si>
  <si>
    <t>Delivery Fees</t>
  </si>
  <si>
    <t>Documentation Fees</t>
  </si>
  <si>
    <t>Theft Protection</t>
  </si>
  <si>
    <t>Theft Guard</t>
  </si>
  <si>
    <t>VIN Etch Security</t>
  </si>
  <si>
    <t>Fabrication Labor</t>
  </si>
  <si>
    <t>Assembly</t>
  </si>
  <si>
    <t>Factory Warranty</t>
  </si>
  <si>
    <t>Gas Guzzler Tax</t>
  </si>
  <si>
    <t>Gate Fees</t>
  </si>
  <si>
    <t>Transportation</t>
  </si>
  <si>
    <t>Import Duties</t>
  </si>
  <si>
    <t>Lease Buyout/Payoff</t>
  </si>
  <si>
    <t>Notary Fees</t>
  </si>
  <si>
    <t>Pre-delivery Inspection</t>
  </si>
  <si>
    <t>Processing Fees</t>
  </si>
  <si>
    <t>Purchase Fees</t>
  </si>
  <si>
    <t>Settlement Closing</t>
  </si>
  <si>
    <t>Shipping and Handling</t>
  </si>
  <si>
    <t>Transfer Fees</t>
  </si>
  <si>
    <t>Undercoating</t>
  </si>
  <si>
    <t>Polycoating</t>
  </si>
  <si>
    <t>Tires and Wheels</t>
  </si>
  <si>
    <t>Consumer Fees</t>
  </si>
  <si>
    <t>Ad valorem tax</t>
  </si>
  <si>
    <t>Business License Fees</t>
  </si>
  <si>
    <t>Deposits</t>
  </si>
  <si>
    <t>Deputy Fees</t>
  </si>
  <si>
    <t>Down Payments</t>
  </si>
  <si>
    <t>Electronic Filing Fees</t>
  </si>
  <si>
    <t>Electronic Title Fees (ETR)</t>
  </si>
  <si>
    <t>Excise Tax</t>
  </si>
  <si>
    <t>Extended Service Agreements</t>
  </si>
  <si>
    <t>Extended Warranties</t>
  </si>
  <si>
    <t>Federal Excise Tax</t>
  </si>
  <si>
    <t>Finance Charges</t>
  </si>
  <si>
    <t>GA Warranty Rights Fee</t>
  </si>
  <si>
    <t>Insurance</t>
  </si>
  <si>
    <t>Internet Bid Fees</t>
  </si>
  <si>
    <t>Lead Battery Fee</t>
  </si>
  <si>
    <t>Lemon Law Fees</t>
  </si>
  <si>
    <t>Luxury Tax</t>
  </si>
  <si>
    <t>New Car Warranty Fees</t>
  </si>
  <si>
    <t>Tag and Title Fees</t>
  </si>
  <si>
    <t>Registration Fees</t>
  </si>
  <si>
    <t>Road/Bridge Fees</t>
  </si>
  <si>
    <t>Service Contracts</t>
  </si>
  <si>
    <t xml:space="preserve">Taxable Items </t>
  </si>
  <si>
    <t>TRADE-IN, REBATES, CASH DISCOUNTS</t>
  </si>
  <si>
    <t>Gross Trade-In Value</t>
  </si>
  <si>
    <r>
      <t xml:space="preserve">Retail Selling Price </t>
    </r>
    <r>
      <rPr>
        <sz val="11"/>
        <color theme="1"/>
        <rFont val="Calibri"/>
        <family val="2"/>
        <scheme val="minor"/>
      </rPr>
      <t xml:space="preserve"> (Total of lines 2-14)</t>
    </r>
  </si>
  <si>
    <t>To Look Up DOR Assessment Manual Values:</t>
  </si>
  <si>
    <t>Non-taxable Items</t>
  </si>
  <si>
    <t>Drive-Away Fees</t>
  </si>
  <si>
    <t>Administration Fees</t>
  </si>
  <si>
    <t>www.newtitletax.com</t>
  </si>
  <si>
    <r>
      <rPr>
        <b/>
        <sz val="10"/>
        <color theme="1"/>
        <rFont val="Symbol"/>
        <family val="1"/>
        <charset val="2"/>
      </rPr>
      <t xml:space="preserve">· </t>
    </r>
    <r>
      <rPr>
        <b/>
        <sz val="10"/>
        <color theme="1"/>
        <rFont val="Calibri"/>
        <family val="2"/>
        <scheme val="minor"/>
      </rPr>
      <t>Line items on the bill of sale are either added to the base selling price if taxable or ignored if not taxable.  Items are NOT subtracted from the base selling price.</t>
    </r>
  </si>
  <si>
    <r>
      <rPr>
        <b/>
        <sz val="10"/>
        <color theme="1"/>
        <rFont val="Symbol"/>
        <family val="1"/>
        <charset val="2"/>
      </rPr>
      <t xml:space="preserve">· </t>
    </r>
    <r>
      <rPr>
        <b/>
        <sz val="10"/>
        <color theme="1"/>
        <rFont val="Calibri"/>
        <family val="2"/>
        <scheme val="minor"/>
      </rPr>
      <t>If an amount that would otherwise not be taxable is lumped into a line item that is taxable, the entire amount is taxable.</t>
    </r>
  </si>
  <si>
    <t xml:space="preserve">      NEW VEHICLES (MSO) ONLY</t>
  </si>
  <si>
    <t>RETAIL SELLING PRICE CALCULATION</t>
  </si>
  <si>
    <t>TAXABLE VALUE AND TAVT CALCULATION</t>
  </si>
  <si>
    <t xml:space="preserve">The following items should NOT be added to the base selling price on lines 3-14.  </t>
  </si>
  <si>
    <t>Base Selling Price</t>
  </si>
  <si>
    <t>Agreed Upon Value on Lease Agreement</t>
  </si>
  <si>
    <t xml:space="preserve">      USED VEHICLES ONLY</t>
  </si>
  <si>
    <t>NADA VALUE</t>
  </si>
  <si>
    <t>FAIR MARKET VALUE AND TRADE IN</t>
  </si>
  <si>
    <r>
      <t xml:space="preserve">Taxable Value </t>
    </r>
    <r>
      <rPr>
        <sz val="11"/>
        <color theme="1"/>
        <rFont val="Calibri"/>
        <family val="2"/>
        <scheme val="minor"/>
      </rPr>
      <t>(Line 18 subtracted from Line 17)</t>
    </r>
  </si>
  <si>
    <t>New</t>
  </si>
  <si>
    <t>Used</t>
  </si>
  <si>
    <t>Date of Purchase</t>
  </si>
  <si>
    <t>Current Received Date</t>
  </si>
  <si>
    <t>Original TAVT Amount Due</t>
  </si>
  <si>
    <t>Dealer Penalties</t>
  </si>
  <si>
    <t>Dealer Penalty</t>
  </si>
  <si>
    <t>Original Receive Date</t>
  </si>
  <si>
    <t>Title</t>
  </si>
  <si>
    <t>Tag</t>
  </si>
  <si>
    <t>Title Penalty</t>
  </si>
  <si>
    <t>TAVT</t>
  </si>
  <si>
    <t>TAVT Penalty</t>
  </si>
  <si>
    <t>Total for Title</t>
  </si>
  <si>
    <t>Office Use Only</t>
  </si>
  <si>
    <t>DEALER PENALTIES AND TOTAL AMOUNT DUE</t>
  </si>
  <si>
    <t>Original Return Date</t>
  </si>
  <si>
    <t>Received on time</t>
  </si>
  <si>
    <t>Current Receive Date</t>
  </si>
  <si>
    <t>Days late for calculation</t>
  </si>
  <si>
    <t>First Late Date if on time</t>
  </si>
  <si>
    <t>First penalty date</t>
  </si>
  <si>
    <t>First possible penalties</t>
  </si>
  <si>
    <t>Taxable Items for Used Vehicles</t>
  </si>
  <si>
    <t>The following items should be added to the base selling price on lines 3-14.</t>
  </si>
  <si>
    <t>Bed Liners</t>
  </si>
  <si>
    <t>Floor Mats</t>
  </si>
  <si>
    <t>Lights</t>
  </si>
  <si>
    <t>Leather Seats</t>
  </si>
  <si>
    <t>Rims</t>
  </si>
  <si>
    <t>Roof Racks</t>
  </si>
  <si>
    <t>Stereo Equipment</t>
  </si>
  <si>
    <t>Items that would NOT be considered to add actual value to the vehicle include, but are not limited to:</t>
  </si>
  <si>
    <t>Doc Fees</t>
  </si>
  <si>
    <t>Dealer Prep Fees</t>
  </si>
  <si>
    <t>Fuel or fluids</t>
  </si>
  <si>
    <t>NOS</t>
  </si>
  <si>
    <t>Lemon Law</t>
  </si>
  <si>
    <t>Mandated Fees</t>
  </si>
  <si>
    <t>Interest Charges</t>
  </si>
  <si>
    <t>ETR Fees</t>
  </si>
  <si>
    <t>Administrative Fees</t>
  </si>
  <si>
    <t>Mainenance Agreements</t>
  </si>
  <si>
    <t>Insurances</t>
  </si>
  <si>
    <t>Interest</t>
  </si>
  <si>
    <t>(Do not use for a casual sale)</t>
  </si>
  <si>
    <t>Total dealer penalties due as of:</t>
  </si>
  <si>
    <t>Total amount due including tag as of:</t>
  </si>
  <si>
    <t>Current Total for Title and Tag</t>
  </si>
  <si>
    <t>Total Amount Due</t>
  </si>
  <si>
    <t>Directly Financed (Buy Here Pay Here)</t>
  </si>
  <si>
    <t>Directly Financed</t>
  </si>
  <si>
    <t>Select Worksheet</t>
  </si>
  <si>
    <r>
      <rPr>
        <b/>
        <sz val="11"/>
        <color theme="1"/>
        <rFont val="Calibri"/>
        <family val="2"/>
        <scheme val="minor"/>
      </rPr>
      <t>NADA Guide "Clean Retail" Value -  January edition</t>
    </r>
    <r>
      <rPr>
        <sz val="11"/>
        <color theme="1"/>
        <rFont val="Calibri"/>
        <family val="2"/>
        <scheme val="minor"/>
      </rPr>
      <t xml:space="preserve"> (if one does not exist, enter zero)</t>
    </r>
  </si>
  <si>
    <r>
      <t xml:space="preserve">Include the price of the motor vehicle plus any other items, sold with the vehicle, that </t>
    </r>
    <r>
      <rPr>
        <u/>
        <sz val="10"/>
        <color theme="1"/>
        <rFont val="Calibri"/>
        <family val="2"/>
        <scheme val="minor"/>
      </rPr>
      <t>add actual value</t>
    </r>
    <r>
      <rPr>
        <sz val="10"/>
        <color theme="1"/>
        <rFont val="Calibri"/>
        <family val="2"/>
        <scheme val="minor"/>
      </rPr>
      <t xml:space="preserve"> to the vehicle.  Items that would be considered to add actual value are those items that become part of the vehicle and include, but are not limited to:</t>
    </r>
  </si>
  <si>
    <t>Application Date for DRIVES:</t>
  </si>
  <si>
    <t>https://eservices.drives.ga.gov/_/</t>
  </si>
  <si>
    <t>Step 1: Go to</t>
  </si>
  <si>
    <r>
      <t xml:space="preserve">Step 2: Click </t>
    </r>
    <r>
      <rPr>
        <i/>
        <sz val="11"/>
        <color theme="1"/>
        <rFont val="Calibri"/>
        <family val="2"/>
        <scheme val="minor"/>
      </rPr>
      <t>"TAVT Estimator."</t>
    </r>
  </si>
  <si>
    <t>Step 3: Enter VIN number and follow the prompts.</t>
  </si>
  <si>
    <t>Step 4: DOR Assessment Manual Valuation will appear In the box labeled "Fair Market Value."  Enter this amount on line 1 above.</t>
  </si>
  <si>
    <t xml:space="preserve">      LEASED VEHICLES ONLY</t>
  </si>
  <si>
    <t>DOR VALUE</t>
  </si>
  <si>
    <t>Businesses who lease vehicles with adjustable rental clause must use Agreed Upon Value.</t>
  </si>
  <si>
    <t>Retail Price</t>
  </si>
  <si>
    <t>Leased</t>
  </si>
  <si>
    <t>OR</t>
  </si>
  <si>
    <t>To calculate on the website</t>
  </si>
  <si>
    <t>Step 4: Determine other taxable items from the list above</t>
  </si>
  <si>
    <r>
      <rPr>
        <b/>
        <sz val="11"/>
        <color theme="1"/>
        <rFont val="Calibri"/>
        <family val="2"/>
        <scheme val="minor"/>
      </rPr>
      <t>Fair Market Value</t>
    </r>
    <r>
      <rPr>
        <sz val="11"/>
        <color theme="1"/>
        <rFont val="Calibri"/>
        <family val="2"/>
        <scheme val="minor"/>
      </rPr>
      <t xml:space="preserve"> (Amount from line 1, or if line 1 is zero, line 15 </t>
    </r>
  </si>
  <si>
    <r>
      <t xml:space="preserve">Total of agreed upon value </t>
    </r>
    <r>
      <rPr>
        <sz val="11"/>
        <color theme="1"/>
        <rFont val="Calibri"/>
        <family val="2"/>
        <scheme val="minor"/>
      </rPr>
      <t xml:space="preserve"> (Total of lines 4-16)</t>
    </r>
  </si>
  <si>
    <t>TRADE-IN, REBATES, CASH DISCOUNTS                             (Can only be used with Agreed Upon Value)</t>
  </si>
  <si>
    <t>Upfront payments collected at the inception of lease</t>
  </si>
  <si>
    <t>Not included in down payment</t>
  </si>
  <si>
    <t>To calculate on the website:</t>
  </si>
  <si>
    <t>Step 2: Click "TAVT Estimator."</t>
  </si>
  <si>
    <t>Step 4: Enter total payment amount or agreed upon value</t>
  </si>
  <si>
    <r>
      <t xml:space="preserve">Total </t>
    </r>
    <r>
      <rPr>
        <sz val="11"/>
        <color theme="1"/>
        <rFont val="Calibri"/>
        <family val="2"/>
        <scheme val="minor"/>
      </rPr>
      <t>(Lines 15-17)</t>
    </r>
  </si>
  <si>
    <r>
      <t xml:space="preserve">Amount </t>
    </r>
    <r>
      <rPr>
        <sz val="11"/>
        <color theme="1"/>
        <rFont val="Calibri"/>
        <family val="2"/>
        <scheme val="minor"/>
      </rPr>
      <t>(Equals Line 14)</t>
    </r>
  </si>
  <si>
    <r>
      <rPr>
        <b/>
        <sz val="11"/>
        <color theme="1"/>
        <rFont val="Calibri"/>
        <family val="2"/>
        <scheme val="minor"/>
      </rPr>
      <t>Fair Market Value</t>
    </r>
    <r>
      <rPr>
        <sz val="11"/>
        <color theme="1"/>
        <rFont val="Calibri"/>
        <family val="2"/>
        <scheme val="minor"/>
      </rPr>
      <t xml:space="preserve"> (Amount from line 1, or if line 1 is zero, line 16, or if line 16 is zero, line 15)</t>
    </r>
  </si>
  <si>
    <r>
      <t xml:space="preserve">DOR Assessment Manual Value as of the Date of Sale. If one exists, skip lines 2 through 16 and re-enter amount on line 17.  If one does not exist, enter zero and continue to line 16. If NADA does not exist, enter zero and continue to line 2. </t>
    </r>
    <r>
      <rPr>
        <sz val="11"/>
        <color theme="1"/>
        <rFont val="Calibri"/>
        <family val="2"/>
        <scheme val="minor"/>
      </rPr>
      <t>(See below instructions for looking up DOR assessment manual value)</t>
    </r>
  </si>
  <si>
    <t>Lease Acquisition Fees</t>
  </si>
  <si>
    <t>Monthly payments made in advance</t>
  </si>
  <si>
    <t xml:space="preserve">Down Payment </t>
  </si>
  <si>
    <t>· If an amount that would otherwise not be taxable is lumped into a line item that is taxable, the entire amount is taxable.</t>
  </si>
  <si>
    <t>· Line items on the lease agreement are either added to the agreed upon value if taxable or ignored if not taxable.  Items are NOT subtracted from the agreed upon value.</t>
  </si>
  <si>
    <t>Rebates, Net trade allowances</t>
  </si>
  <si>
    <t>Noncash credit, Taxes &amp; Fees</t>
  </si>
  <si>
    <r>
      <t xml:space="preserve">Gross Trade-In Value </t>
    </r>
    <r>
      <rPr>
        <sz val="11"/>
        <color rgb="FFFF0000"/>
        <rFont val="Calibri"/>
        <family val="2"/>
        <scheme val="minor"/>
      </rPr>
      <t>(Agreed Upon Value Only)</t>
    </r>
  </si>
  <si>
    <r>
      <t xml:space="preserve">Rebate </t>
    </r>
    <r>
      <rPr>
        <sz val="11"/>
        <color rgb="FFFF0000"/>
        <rFont val="Calibri"/>
        <family val="2"/>
        <scheme val="minor"/>
      </rPr>
      <t>(Agreed Upon Value Only)</t>
    </r>
  </si>
  <si>
    <r>
      <t xml:space="preserve">Cash Discount </t>
    </r>
    <r>
      <rPr>
        <sz val="11"/>
        <color rgb="FFFF0000"/>
        <rFont val="Calibri"/>
        <family val="2"/>
        <scheme val="minor"/>
      </rPr>
      <t>(Agreed Upon Value Only)</t>
    </r>
  </si>
  <si>
    <t>The following items should be added to the agreed upon value on lines 5-16.  (Note: This list is intended as a reference guide and is not all-inclusive.  Items that are not specifically listed may be taxable.)</t>
  </si>
  <si>
    <t xml:space="preserve">The following items should NOT be added to the agreed upon value on lines 5-16.  </t>
  </si>
  <si>
    <t>The following items should be added to the base selling price on lines 2-13.  (Note: This list is intended as a reference guide and is not all-inclusive.  Items that are not specifically listed may be taxable.)</t>
  </si>
  <si>
    <t xml:space="preserve">The following items should NOT be added to the base selling price on lines 2-13.  </t>
  </si>
  <si>
    <r>
      <t xml:space="preserve">Retail Selling Price </t>
    </r>
    <r>
      <rPr>
        <sz val="11"/>
        <color theme="1"/>
        <rFont val="Calibri"/>
        <family val="2"/>
        <scheme val="minor"/>
      </rPr>
      <t xml:space="preserve"> (Total of lines 1-13)</t>
    </r>
  </si>
  <si>
    <r>
      <t xml:space="preserve">Taxable Value </t>
    </r>
    <r>
      <rPr>
        <sz val="11"/>
        <color theme="1"/>
        <rFont val="Calibri"/>
        <family val="2"/>
        <scheme val="minor"/>
      </rPr>
      <t>(Line 17 subtracted from Line 16)</t>
    </r>
  </si>
  <si>
    <t>Included in down payment</t>
  </si>
  <si>
    <t>The following items should be added to the downpayment on line 3.</t>
  </si>
  <si>
    <t>Cash supplied as a capitalized cost reduction</t>
  </si>
  <si>
    <r>
      <t xml:space="preserve">Total </t>
    </r>
    <r>
      <rPr>
        <sz val="11"/>
        <color theme="1"/>
        <rFont val="Calibri"/>
        <family val="2"/>
        <scheme val="minor"/>
      </rPr>
      <t>(Lines 18-20)</t>
    </r>
  </si>
  <si>
    <r>
      <t xml:space="preserve">Taxable Value </t>
    </r>
    <r>
      <rPr>
        <sz val="11"/>
        <color theme="1"/>
        <rFont val="Calibri"/>
        <family val="2"/>
        <scheme val="minor"/>
      </rPr>
      <t>(Line 18 subtracted from Line 19)</t>
    </r>
  </si>
  <si>
    <r>
      <t>Amount [</t>
    </r>
    <r>
      <rPr>
        <sz val="11"/>
        <color theme="1"/>
        <rFont val="Calibri"/>
        <family val="2"/>
        <scheme val="minor"/>
      </rPr>
      <t>(Line 1 x Line 2 + Line 3) or Line 17)]</t>
    </r>
  </si>
  <si>
    <r>
      <t xml:space="preserve">Taxable Value </t>
    </r>
    <r>
      <rPr>
        <sz val="11"/>
        <color theme="1"/>
        <rFont val="Calibri"/>
        <family val="2"/>
        <scheme val="minor"/>
      </rPr>
      <t>(Line 21 subtracted from Line 22 for agreed upon value, total payments use line 22)</t>
    </r>
  </si>
  <si>
    <r>
      <rPr>
        <b/>
        <sz val="18"/>
        <color theme="1"/>
        <rFont val="Calibri"/>
        <family val="2"/>
        <scheme val="minor"/>
      </rPr>
      <t>AGREED UPON VALUE</t>
    </r>
    <r>
      <rPr>
        <sz val="18"/>
        <color theme="1"/>
        <rFont val="Calibri"/>
        <family val="2"/>
        <scheme val="minor"/>
      </rPr>
      <t xml:space="preserve">                </t>
    </r>
    <r>
      <rPr>
        <sz val="12"/>
        <color theme="1"/>
        <rFont val="Calibri"/>
        <family val="2"/>
        <scheme val="minor"/>
      </rPr>
      <t>Can only be used when (1) the vehicle is leased for business use and (2) the lease agreement states the rental price can be adjusted.</t>
    </r>
  </si>
  <si>
    <t>Effective January 1, 2020 Fair Market Value = For a used motor vehicle purchased from a dealer other than a “buy here pay here” dealer, the retail selling price of the motor vehicle, less any reduction for the trade-in value of another motor vehicle. No reduction for the trade-in value of another motor vehicle shall be taken unless the name of the owner and the vehicle identification number of such trade-in motor vehicle are shown on the bill of sale.</t>
  </si>
  <si>
    <t>Effective January 1, 2020 Fair Market Value = For a new motor vehicle, the retail selling price, less any reduction for the trade-in value of another motor vehicle and any rebate. No reduction for the trade-in value of another motor vehicle shall be taken unless the name of the owner and the vehicle identification number of such trade-in motor vehicle are shown on the bill of sale.</t>
  </si>
  <si>
    <t>DEPRECIATION &amp; AMORTIZED AMOUNTS</t>
  </si>
  <si>
    <t>Depreciation plus any Amortized Amounts</t>
  </si>
  <si>
    <t>Total of above</t>
  </si>
  <si>
    <t>Leased 2021</t>
  </si>
  <si>
    <t>TOTAL LEASE PAYMENTS</t>
  </si>
  <si>
    <t>Total Number of Payments</t>
  </si>
  <si>
    <t>Monthly Payment Amount</t>
  </si>
  <si>
    <t xml:space="preserve">      Quick Reference for TAVT Calculation </t>
  </si>
  <si>
    <t xml:space="preserve">      Quick Reference for TAVT Calculation</t>
  </si>
  <si>
    <t>Note: Verify that New, Used, Leased or Directly Financed is correctly checked in cell C12 before printing.</t>
  </si>
  <si>
    <t>Revised 06/30/2023</t>
  </si>
  <si>
    <t xml:space="preserve">      Quick Reference for TAVT Calculation (Sale Dates July 2023 and beyond)</t>
  </si>
  <si>
    <t>(Sale Dates July 2023 and beyond)</t>
  </si>
  <si>
    <r>
      <t xml:space="preserve">TAVT Due  </t>
    </r>
    <r>
      <rPr>
        <sz val="11"/>
        <color theme="1"/>
        <rFont val="Calibri"/>
        <family val="2"/>
        <scheme val="minor"/>
      </rPr>
      <t>(Line 20 multiplied by .07)</t>
    </r>
  </si>
  <si>
    <r>
      <t xml:space="preserve">TAVT Due  </t>
    </r>
    <r>
      <rPr>
        <sz val="11"/>
        <color theme="1"/>
        <rFont val="Calibri"/>
        <family val="2"/>
        <scheme val="minor"/>
      </rPr>
      <t>(Line 18 multiplied by .07)</t>
    </r>
  </si>
  <si>
    <r>
      <t xml:space="preserve">TAVT Due  </t>
    </r>
    <r>
      <rPr>
        <sz val="11"/>
        <color theme="1"/>
        <rFont val="Calibri"/>
        <family val="2"/>
        <scheme val="minor"/>
      </rPr>
      <t>(Line 23 multiplied by .07)</t>
    </r>
  </si>
  <si>
    <r>
      <t xml:space="preserve">TAVT Due  </t>
    </r>
    <r>
      <rPr>
        <sz val="11"/>
        <color theme="1"/>
        <rFont val="Calibri"/>
        <family val="2"/>
        <scheme val="minor"/>
      </rPr>
      <t>(Line 19 multiplied by .045)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</si>
</sst>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i/>
      <sz val="11"/>
      <color theme="1"/>
      <name val="Calibri"/>
      <family val="2"/>
      <scheme val="minor"/>
    </font>
    <font>
      <u/>
      <sz val="11"/>
      <color theme="10"/>
      <name val="Calibri"/>
      <family val="2"/>
      <scheme val="minor"/>
    </font>
    <font>
      <b/>
      <sz val="10"/>
      <color theme="1"/>
      <name val="Symbol"/>
      <family val="1"/>
      <charset val="2"/>
    </font>
    <font>
      <b/>
      <sz val="24"/>
      <color theme="1"/>
      <name val="Calibri"/>
      <family val="2"/>
      <scheme val="minor"/>
    </font>
    <font>
      <sz val="2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u/>
      <sz val="10"/>
      <color theme="1"/>
      <name val="Calibri"/>
      <family val="2"/>
      <scheme val="minor"/>
    </font>
    <font>
      <b/>
      <sz val="18"/>
      <color theme="1"/>
      <name val="Calibri"/>
      <family val="2"/>
      <scheme val="minor"/>
    </font>
    <font>
      <b/>
      <sz val="12"/>
      <color rgb="FFFF0000"/>
      <name val="Calibri"/>
      <family val="2"/>
      <scheme val="minor"/>
    </font>
    <font>
      <b/>
      <sz val="11"/>
      <color rgb="FFFF0000"/>
      <name val="Calibri"/>
      <family val="2"/>
      <scheme val="minor"/>
    </font>
    <font>
      <sz val="11"/>
      <color rgb="FFFF0000"/>
      <name val="Calibri"/>
      <family val="2"/>
      <scheme val="minor"/>
    </font>
    <font>
      <sz val="18"/>
      <color theme="1"/>
      <name val="Calibri"/>
      <family val="2"/>
      <scheme val="minor"/>
    </font>
    <font>
      <sz val="11"/>
      <name val="Calibri"/>
      <family val="2"/>
      <scheme val="minor"/>
    </font>
    <font>
      <sz val="14"/>
      <color theme="1"/>
      <name val="Calibri"/>
      <family val="2"/>
      <scheme val="minor"/>
    </font>
    <font>
      <b/>
      <sz val="20"/>
      <color rgb="FFFF0000"/>
      <name val="Calibri"/>
      <family val="2"/>
      <scheme val="minor"/>
    </font>
    <font>
      <b/>
      <sz val="10.5"/>
      <color theme="1"/>
      <name val="Calibri"/>
      <family val="2"/>
      <scheme val="minor"/>
    </font>
  </fonts>
  <fills count="9">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diagonal/>
    </border>
    <border>
      <left style="medium">
        <color auto="1"/>
      </left>
      <right/>
      <top style="thin">
        <color indexed="64"/>
      </top>
      <bottom/>
      <diagonal/>
    </border>
    <border>
      <left style="medium">
        <color auto="1"/>
      </left>
      <right/>
      <top/>
      <bottom style="thin">
        <color indexed="64"/>
      </bottom>
      <diagonal/>
    </border>
    <border>
      <left style="thin">
        <color auto="1"/>
      </left>
      <right style="medium">
        <color auto="1"/>
      </right>
      <top/>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bottom style="double">
        <color indexed="64"/>
      </bottom>
      <diagonal/>
    </border>
    <border>
      <left/>
      <right style="medium">
        <color auto="1"/>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327">
    <xf numFmtId="0" fontId="0" fillId="0" borderId="0" xfId="0"/>
    <xf numFmtId="0" fontId="0" fillId="3" borderId="1" xfId="0" applyFill="1" applyBorder="1" applyAlignment="1" applyProtection="1">
      <alignment vertical="center" wrapText="1"/>
      <protection locked="0"/>
    </xf>
    <xf numFmtId="44" fontId="0" fillId="0" borderId="0" xfId="1" applyFont="1" applyProtection="1"/>
    <xf numFmtId="0" fontId="0" fillId="4" borderId="2" xfId="0" applyFill="1" applyBorder="1"/>
    <xf numFmtId="0" fontId="0" fillId="4" borderId="4" xfId="0" applyFill="1" applyBorder="1"/>
    <xf numFmtId="0" fontId="0" fillId="4" borderId="5" xfId="0" applyFill="1" applyBorder="1"/>
    <xf numFmtId="0" fontId="0" fillId="2" borderId="0" xfId="0" applyFill="1"/>
    <xf numFmtId="0" fontId="0" fillId="4" borderId="6" xfId="0" applyFill="1" applyBorder="1"/>
    <xf numFmtId="0" fontId="0" fillId="4" borderId="0" xfId="0" applyFill="1"/>
    <xf numFmtId="0" fontId="0" fillId="4" borderId="7" xfId="0" applyFill="1" applyBorder="1"/>
    <xf numFmtId="0" fontId="0" fillId="4" borderId="8" xfId="0" applyFill="1" applyBorder="1"/>
    <xf numFmtId="0" fontId="0" fillId="4" borderId="9" xfId="0" applyFill="1" applyBorder="1"/>
    <xf numFmtId="44" fontId="0" fillId="4" borderId="0" xfId="1" applyFont="1" applyFill="1" applyBorder="1" applyProtection="1"/>
    <xf numFmtId="44" fontId="0" fillId="4" borderId="8" xfId="1" applyFont="1" applyFill="1" applyBorder="1" applyProtection="1"/>
    <xf numFmtId="0" fontId="2" fillId="2" borderId="0" xfId="0" applyFont="1" applyFill="1"/>
    <xf numFmtId="0" fontId="0" fillId="4" borderId="3" xfId="0" applyFill="1" applyBorder="1"/>
    <xf numFmtId="0" fontId="0" fillId="4" borderId="10" xfId="0" applyFill="1" applyBorder="1"/>
    <xf numFmtId="0" fontId="2" fillId="2" borderId="10" xfId="0" applyFont="1" applyFill="1" applyBorder="1"/>
    <xf numFmtId="0" fontId="0" fillId="4" borderId="11" xfId="0" applyFill="1" applyBorder="1"/>
    <xf numFmtId="0" fontId="2" fillId="4" borderId="10" xfId="0" applyFont="1" applyFill="1" applyBorder="1" applyAlignment="1">
      <alignment vertical="center" wrapText="1"/>
    </xf>
    <xf numFmtId="0" fontId="0" fillId="4" borderId="12" xfId="0" applyFill="1" applyBorder="1"/>
    <xf numFmtId="0" fontId="0" fillId="4" borderId="13" xfId="0" applyFill="1" applyBorder="1"/>
    <xf numFmtId="0" fontId="0" fillId="2" borderId="11" xfId="0" applyFill="1" applyBorder="1"/>
    <xf numFmtId="0" fontId="2" fillId="4" borderId="0" xfId="0" applyFont="1" applyFill="1"/>
    <xf numFmtId="0" fontId="0" fillId="4" borderId="0" xfId="0" applyFill="1" applyAlignment="1">
      <alignment vertical="center" wrapText="1"/>
    </xf>
    <xf numFmtId="0" fontId="0" fillId="4" borderId="14" xfId="0" applyFill="1" applyBorder="1"/>
    <xf numFmtId="0" fontId="0" fillId="4" borderId="8" xfId="0" applyFill="1" applyBorder="1" applyAlignment="1">
      <alignment vertical="center" wrapText="1"/>
    </xf>
    <xf numFmtId="7" fontId="0" fillId="3" borderId="1" xfId="1" applyNumberFormat="1" applyFont="1" applyFill="1" applyBorder="1" applyProtection="1">
      <protection locked="0"/>
    </xf>
    <xf numFmtId="7" fontId="0" fillId="2" borderId="11" xfId="1" applyNumberFormat="1" applyFont="1" applyFill="1" applyBorder="1" applyProtection="1"/>
    <xf numFmtId="7" fontId="0" fillId="3" borderId="1" xfId="1" applyNumberFormat="1" applyFont="1" applyFill="1" applyBorder="1" applyAlignment="1" applyProtection="1">
      <alignment horizontal="center"/>
      <protection locked="0"/>
    </xf>
    <xf numFmtId="7" fontId="0" fillId="4" borderId="11" xfId="1" applyNumberFormat="1" applyFont="1" applyFill="1" applyBorder="1" applyAlignment="1" applyProtection="1">
      <alignment horizontal="center" vertical="center" wrapText="1"/>
    </xf>
    <xf numFmtId="7" fontId="0" fillId="3" borderId="1" xfId="1" applyNumberFormat="1" applyFont="1" applyFill="1" applyBorder="1" applyProtection="1"/>
    <xf numFmtId="7" fontId="0" fillId="4" borderId="11" xfId="1" applyNumberFormat="1" applyFont="1" applyFill="1" applyBorder="1" applyProtection="1"/>
    <xf numFmtId="7" fontId="0" fillId="4" borderId="0" xfId="1" applyNumberFormat="1" applyFont="1" applyFill="1" applyBorder="1" applyProtection="1"/>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16" xfId="0" applyFont="1" applyFill="1" applyBorder="1" applyAlignment="1">
      <alignment horizontal="center"/>
    </xf>
    <xf numFmtId="0" fontId="4" fillId="4" borderId="17" xfId="0" applyFont="1" applyFill="1" applyBorder="1" applyAlignment="1">
      <alignment horizontal="center"/>
    </xf>
    <xf numFmtId="0" fontId="4" fillId="4" borderId="15" xfId="0" applyFont="1" applyFill="1" applyBorder="1" applyAlignment="1">
      <alignment horizontal="center"/>
    </xf>
    <xf numFmtId="0" fontId="2" fillId="2" borderId="3" xfId="0" applyFont="1" applyFill="1" applyBorder="1"/>
    <xf numFmtId="7" fontId="0" fillId="3" borderId="1" xfId="1" applyNumberFormat="1" applyFont="1" applyFill="1" applyBorder="1" applyAlignment="1" applyProtection="1">
      <alignment horizontal="right"/>
    </xf>
    <xf numFmtId="0" fontId="8" fillId="4" borderId="0" xfId="2" applyFill="1" applyBorder="1" applyAlignment="1" applyProtection="1"/>
    <xf numFmtId="0" fontId="11" fillId="0" borderId="0" xfId="0" applyFont="1"/>
    <xf numFmtId="0" fontId="4" fillId="0" borderId="0" xfId="0" applyFont="1"/>
    <xf numFmtId="44" fontId="4" fillId="0" borderId="0" xfId="1" applyFont="1" applyProtection="1"/>
    <xf numFmtId="0" fontId="10" fillId="0" borderId="0" xfId="0" applyFont="1"/>
    <xf numFmtId="0" fontId="0" fillId="4" borderId="10" xfId="0" applyFill="1" applyBorder="1" applyAlignment="1">
      <alignment vertical="center" wrapText="1"/>
    </xf>
    <xf numFmtId="7" fontId="0" fillId="2" borderId="0" xfId="1" applyNumberFormat="1" applyFont="1" applyFill="1" applyBorder="1" applyProtection="1"/>
    <xf numFmtId="0" fontId="3" fillId="4" borderId="13" xfId="0" applyFont="1" applyFill="1" applyBorder="1"/>
    <xf numFmtId="0" fontId="0" fillId="4" borderId="3" xfId="0" applyFill="1" applyBorder="1" applyAlignment="1">
      <alignment vertical="center" wrapText="1"/>
    </xf>
    <xf numFmtId="0" fontId="3" fillId="4" borderId="5" xfId="0" applyFont="1" applyFill="1" applyBorder="1"/>
    <xf numFmtId="7" fontId="0" fillId="4" borderId="19" xfId="1" applyNumberFormat="1" applyFont="1" applyFill="1" applyBorder="1" applyProtection="1"/>
    <xf numFmtId="7" fontId="0" fillId="4" borderId="10" xfId="1" applyNumberFormat="1" applyFont="1" applyFill="1" applyBorder="1" applyProtection="1"/>
    <xf numFmtId="7" fontId="0" fillId="3" borderId="18" xfId="1" applyNumberFormat="1" applyFont="1" applyFill="1" applyBorder="1" applyProtection="1"/>
    <xf numFmtId="0" fontId="12" fillId="4" borderId="2" xfId="0" applyFont="1" applyFill="1" applyBorder="1" applyAlignment="1">
      <alignment horizontal="center"/>
    </xf>
    <xf numFmtId="0" fontId="12" fillId="4" borderId="3" xfId="0" applyFont="1" applyFill="1" applyBorder="1" applyAlignment="1">
      <alignment horizontal="center"/>
    </xf>
    <xf numFmtId="0" fontId="12" fillId="4" borderId="4" xfId="0" applyFont="1" applyFill="1" applyBorder="1" applyAlignment="1">
      <alignment horizontal="center"/>
    </xf>
    <xf numFmtId="0" fontId="12" fillId="4" borderId="5" xfId="0" applyFont="1" applyFill="1" applyBorder="1" applyAlignment="1">
      <alignment horizontal="center"/>
    </xf>
    <xf numFmtId="0" fontId="12" fillId="4" borderId="0" xfId="0" applyFont="1" applyFill="1" applyAlignment="1">
      <alignment horizontal="center"/>
    </xf>
    <xf numFmtId="0" fontId="12" fillId="4" borderId="6" xfId="0" applyFont="1" applyFill="1" applyBorder="1" applyAlignment="1">
      <alignment horizontal="center"/>
    </xf>
    <xf numFmtId="164" fontId="12" fillId="4" borderId="0" xfId="1" applyNumberFormat="1" applyFont="1" applyFill="1" applyBorder="1" applyAlignment="1" applyProtection="1">
      <alignment horizontal="center"/>
    </xf>
    <xf numFmtId="164" fontId="12" fillId="4" borderId="0" xfId="0" applyNumberFormat="1" applyFont="1" applyFill="1" applyAlignment="1">
      <alignment horizontal="center"/>
    </xf>
    <xf numFmtId="0" fontId="12" fillId="4" borderId="20" xfId="0" applyFont="1" applyFill="1" applyBorder="1" applyAlignment="1">
      <alignment horizontal="center"/>
    </xf>
    <xf numFmtId="164" fontId="12" fillId="4" borderId="20" xfId="0" applyNumberFormat="1" applyFont="1" applyFill="1" applyBorder="1" applyAlignment="1">
      <alignment horizontal="center"/>
    </xf>
    <xf numFmtId="164" fontId="13" fillId="4" borderId="0" xfId="0" applyNumberFormat="1" applyFont="1" applyFill="1" applyAlignment="1">
      <alignment horizontal="center"/>
    </xf>
    <xf numFmtId="14" fontId="12" fillId="4" borderId="0" xfId="0" applyNumberFormat="1" applyFont="1" applyFill="1" applyAlignment="1">
      <alignment horizontal="center"/>
    </xf>
    <xf numFmtId="164" fontId="13" fillId="4" borderId="0" xfId="1" applyNumberFormat="1" applyFont="1" applyFill="1" applyBorder="1" applyAlignment="1" applyProtection="1">
      <alignment horizontal="center"/>
    </xf>
    <xf numFmtId="0" fontId="12" fillId="3" borderId="1" xfId="0" applyFont="1" applyFill="1" applyBorder="1" applyAlignment="1" applyProtection="1">
      <alignment horizontal="center"/>
      <protection locked="0"/>
    </xf>
    <xf numFmtId="14" fontId="12" fillId="3" borderId="1" xfId="0" applyNumberFormat="1" applyFont="1" applyFill="1" applyBorder="1" applyAlignment="1" applyProtection="1">
      <alignment horizontal="center"/>
      <protection locked="0"/>
    </xf>
    <xf numFmtId="164" fontId="12" fillId="3" borderId="1" xfId="1" applyNumberFormat="1" applyFont="1" applyFill="1" applyBorder="1" applyAlignment="1" applyProtection="1">
      <alignment horizontal="center"/>
      <protection locked="0"/>
    </xf>
    <xf numFmtId="14" fontId="0" fillId="0" borderId="0" xfId="0" applyNumberFormat="1"/>
    <xf numFmtId="0" fontId="4" fillId="4" borderId="5" xfId="0" applyFont="1" applyFill="1" applyBorder="1" applyAlignment="1">
      <alignment vertical="top" wrapText="1"/>
    </xf>
    <xf numFmtId="0" fontId="4" fillId="4" borderId="6" xfId="0" applyFont="1" applyFill="1" applyBorder="1" applyAlignment="1">
      <alignment vertical="top" wrapText="1"/>
    </xf>
    <xf numFmtId="0" fontId="4" fillId="4" borderId="5" xfId="0" applyFont="1" applyFill="1" applyBorder="1" applyAlignment="1">
      <alignment horizontal="center" vertical="top" wrapText="1"/>
    </xf>
    <xf numFmtId="0" fontId="4" fillId="4" borderId="6" xfId="0" applyFont="1" applyFill="1" applyBorder="1" applyAlignment="1">
      <alignment horizontal="center" vertical="top"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0" xfId="0" applyFont="1" applyFill="1" applyAlignment="1">
      <alignment horizontal="center" vertical="center"/>
    </xf>
    <xf numFmtId="0" fontId="6" fillId="4" borderId="5" xfId="0" applyFont="1" applyFill="1" applyBorder="1" applyAlignment="1">
      <alignment vertical="top" wrapText="1"/>
    </xf>
    <xf numFmtId="0" fontId="6" fillId="4" borderId="0" xfId="0" applyFont="1" applyFill="1" applyAlignment="1">
      <alignment vertical="top" wrapText="1"/>
    </xf>
    <xf numFmtId="0" fontId="6" fillId="4" borderId="6" xfId="0" applyFont="1" applyFill="1" applyBorder="1" applyAlignment="1">
      <alignment vertical="top" wrapText="1"/>
    </xf>
    <xf numFmtId="0" fontId="3" fillId="4" borderId="5" xfId="0" applyFont="1" applyFill="1" applyBorder="1" applyAlignment="1">
      <alignment vertical="center" wrapText="1"/>
    </xf>
    <xf numFmtId="0" fontId="4" fillId="4" borderId="0" xfId="0" applyFont="1" applyFill="1" applyAlignment="1">
      <alignment horizontal="center" vertical="center" wrapText="1"/>
    </xf>
    <xf numFmtId="0" fontId="3" fillId="4" borderId="6" xfId="0" applyFont="1" applyFill="1" applyBorder="1" applyAlignment="1">
      <alignment vertical="center" wrapText="1"/>
    </xf>
    <xf numFmtId="7" fontId="0" fillId="4" borderId="11" xfId="1" applyNumberFormat="1" applyFont="1" applyFill="1" applyBorder="1" applyAlignment="1" applyProtection="1">
      <alignment horizontal="right"/>
    </xf>
    <xf numFmtId="7" fontId="0" fillId="4" borderId="0" xfId="1" applyNumberFormat="1" applyFont="1" applyFill="1" applyBorder="1" applyAlignment="1" applyProtection="1">
      <alignment horizontal="center" vertical="center" wrapText="1"/>
    </xf>
    <xf numFmtId="0" fontId="0" fillId="2" borderId="0" xfId="0" applyFill="1" applyAlignment="1">
      <alignment wrapText="1"/>
    </xf>
    <xf numFmtId="0" fontId="6" fillId="4" borderId="5" xfId="0" applyFont="1" applyFill="1" applyBorder="1" applyAlignment="1">
      <alignment horizontal="center"/>
    </xf>
    <xf numFmtId="0" fontId="6" fillId="4" borderId="6" xfId="0" applyFont="1" applyFill="1" applyBorder="1" applyAlignment="1">
      <alignment horizontal="center"/>
    </xf>
    <xf numFmtId="0" fontId="0" fillId="3" borderId="1" xfId="0" applyFill="1" applyBorder="1" applyAlignment="1" applyProtection="1">
      <alignment horizontal="left" indent="1"/>
      <protection locked="0"/>
    </xf>
    <xf numFmtId="7" fontId="0" fillId="0" borderId="0" xfId="0" applyNumberFormat="1"/>
    <xf numFmtId="2" fontId="0" fillId="0" borderId="0" xfId="0" applyNumberFormat="1"/>
    <xf numFmtId="0" fontId="10" fillId="0" borderId="0" xfId="0" applyFont="1" applyAlignment="1">
      <alignment horizontal="center"/>
    </xf>
    <xf numFmtId="7" fontId="0" fillId="3" borderId="18" xfId="1" applyNumberFormat="1" applyFont="1" applyFill="1" applyBorder="1" applyAlignment="1" applyProtection="1">
      <alignment wrapText="1"/>
    </xf>
    <xf numFmtId="0" fontId="0" fillId="0" borderId="1" xfId="0" applyBorder="1" applyProtection="1">
      <protection locked="0"/>
    </xf>
    <xf numFmtId="0" fontId="0" fillId="2" borderId="0" xfId="0" applyFill="1" applyAlignment="1">
      <alignment horizontal="left"/>
    </xf>
    <xf numFmtId="7" fontId="0" fillId="3" borderId="1" xfId="1" applyNumberFormat="1" applyFont="1" applyFill="1" applyBorder="1" applyAlignment="1" applyProtection="1">
      <alignment horizontal="right"/>
      <protection locked="0"/>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4" borderId="4" xfId="0" applyFont="1" applyFill="1" applyBorder="1" applyAlignment="1">
      <alignment horizontal="center"/>
    </xf>
    <xf numFmtId="0" fontId="0" fillId="4" borderId="11" xfId="0" applyFill="1" applyBorder="1" applyAlignment="1">
      <alignment horizontal="center" vertical="center" wrapText="1"/>
    </xf>
    <xf numFmtId="0" fontId="0" fillId="4" borderId="9" xfId="0" applyFill="1" applyBorder="1" applyAlignment="1">
      <alignment horizontal="right"/>
    </xf>
    <xf numFmtId="0" fontId="4" fillId="4" borderId="0" xfId="0" applyFont="1" applyFill="1" applyAlignment="1">
      <alignment horizontal="center"/>
    </xf>
    <xf numFmtId="0" fontId="13" fillId="4" borderId="0" xfId="0" applyFont="1" applyFill="1" applyAlignment="1">
      <alignment horizontal="center"/>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3" fillId="4" borderId="6" xfId="0" applyFont="1" applyFill="1" applyBorder="1" applyAlignment="1">
      <alignment horizontal="center"/>
    </xf>
    <xf numFmtId="0" fontId="2" fillId="2" borderId="0" xfId="0" applyFont="1" applyFill="1" applyAlignment="1">
      <alignment wrapText="1"/>
    </xf>
    <xf numFmtId="7" fontId="0" fillId="4" borderId="0" xfId="1" applyNumberFormat="1" applyFont="1" applyFill="1" applyBorder="1" applyAlignment="1" applyProtection="1">
      <alignment horizontal="center"/>
    </xf>
    <xf numFmtId="0" fontId="0" fillId="4" borderId="21" xfId="0" applyFill="1" applyBorder="1"/>
    <xf numFmtId="0" fontId="6" fillId="7" borderId="9" xfId="0" applyFont="1" applyFill="1" applyBorder="1" applyAlignment="1">
      <alignment horizontal="center" vertical="top" wrapText="1"/>
    </xf>
    <xf numFmtId="0" fontId="3" fillId="7" borderId="4" xfId="0" applyFont="1" applyFill="1" applyBorder="1" applyAlignment="1">
      <alignment horizontal="center" wrapText="1"/>
    </xf>
    <xf numFmtId="0" fontId="3" fillId="7" borderId="6" xfId="0" applyFont="1" applyFill="1" applyBorder="1" applyAlignment="1">
      <alignment horizontal="center" wrapText="1"/>
    </xf>
    <xf numFmtId="0" fontId="3" fillId="6" borderId="2" xfId="0" applyFont="1" applyFill="1" applyBorder="1" applyAlignment="1">
      <alignment horizontal="center" wrapText="1"/>
    </xf>
    <xf numFmtId="0" fontId="3" fillId="6" borderId="5" xfId="0" applyFont="1" applyFill="1" applyBorder="1" applyAlignment="1">
      <alignment horizontal="center" wrapText="1"/>
    </xf>
    <xf numFmtId="0" fontId="6" fillId="6" borderId="7" xfId="0" applyFont="1" applyFill="1" applyBorder="1" applyAlignment="1">
      <alignment horizontal="center" vertical="top" wrapText="1"/>
    </xf>
    <xf numFmtId="0" fontId="3" fillId="6" borderId="4" xfId="0" applyFont="1" applyFill="1" applyBorder="1" applyAlignment="1">
      <alignment horizontal="center" wrapText="1"/>
    </xf>
    <xf numFmtId="0" fontId="3" fillId="6" borderId="6" xfId="0" applyFont="1" applyFill="1" applyBorder="1" applyAlignment="1">
      <alignment horizontal="center" wrapText="1"/>
    </xf>
    <xf numFmtId="0" fontId="6" fillId="6" borderId="9" xfId="0" applyFont="1" applyFill="1" applyBorder="1" applyAlignment="1">
      <alignment horizontal="center" vertical="top" wrapText="1"/>
    </xf>
    <xf numFmtId="0" fontId="3" fillId="7" borderId="2" xfId="0" applyFont="1" applyFill="1" applyBorder="1" applyAlignment="1">
      <alignment horizontal="center" wrapText="1"/>
    </xf>
    <xf numFmtId="0" fontId="3" fillId="7" borderId="5" xfId="0" applyFont="1" applyFill="1" applyBorder="1" applyAlignment="1">
      <alignment horizontal="center" wrapText="1"/>
    </xf>
    <xf numFmtId="0" fontId="6" fillId="7" borderId="7" xfId="0" applyFont="1" applyFill="1" applyBorder="1" applyAlignment="1">
      <alignment horizontal="center" vertical="top" wrapText="1"/>
    </xf>
    <xf numFmtId="7" fontId="21" fillId="0" borderId="1" xfId="1" applyNumberFormat="1" applyFont="1" applyFill="1" applyBorder="1" applyProtection="1"/>
    <xf numFmtId="0" fontId="4" fillId="0" borderId="8" xfId="0" applyFont="1" applyBorder="1"/>
    <xf numFmtId="164" fontId="0" fillId="3" borderId="1" xfId="1" applyNumberFormat="1" applyFont="1" applyFill="1" applyBorder="1" applyProtection="1">
      <protection locked="0"/>
    </xf>
    <xf numFmtId="0" fontId="0" fillId="0" borderId="0" xfId="0" applyProtection="1">
      <protection locked="0"/>
    </xf>
    <xf numFmtId="7" fontId="0" fillId="0" borderId="1" xfId="1" applyNumberFormat="1" applyFont="1" applyFill="1" applyBorder="1" applyProtection="1">
      <protection locked="0"/>
    </xf>
    <xf numFmtId="0" fontId="0" fillId="5" borderId="5" xfId="0" applyFill="1" applyBorder="1"/>
    <xf numFmtId="0" fontId="0" fillId="5" borderId="6" xfId="0" applyFill="1" applyBorder="1"/>
    <xf numFmtId="0" fontId="0" fillId="5" borderId="0" xfId="0" applyFill="1"/>
    <xf numFmtId="0" fontId="12" fillId="5" borderId="0" xfId="0" applyFont="1" applyFill="1" applyAlignment="1">
      <alignment vertical="center" wrapText="1"/>
    </xf>
    <xf numFmtId="0" fontId="3" fillId="0" borderId="0" xfId="0" applyFont="1" applyAlignment="1">
      <alignment wrapText="1"/>
    </xf>
    <xf numFmtId="0" fontId="6"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vertical="center" wrapText="1"/>
    </xf>
    <xf numFmtId="0" fontId="4" fillId="0" borderId="0" xfId="0" applyFont="1" applyAlignment="1">
      <alignment horizontal="center" vertical="top" wrapText="1"/>
    </xf>
    <xf numFmtId="0" fontId="6" fillId="0" borderId="0" xfId="0" applyFont="1" applyAlignment="1">
      <alignment horizontal="center"/>
    </xf>
    <xf numFmtId="0" fontId="6" fillId="0" borderId="0" xfId="0" applyFont="1" applyAlignment="1">
      <alignment horizontal="center" vertical="center" wrapText="1"/>
    </xf>
    <xf numFmtId="14" fontId="0" fillId="4" borderId="9" xfId="0" applyNumberFormat="1" applyFill="1" applyBorder="1" applyAlignment="1">
      <alignment horizontal="right"/>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23" fillId="4" borderId="11"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0" fontId="0" fillId="0" borderId="1" xfId="0" applyBorder="1" applyAlignment="1" applyProtection="1">
      <alignment horizontal="left" vertical="center"/>
      <protection locked="0"/>
    </xf>
    <xf numFmtId="164" fontId="0" fillId="0" borderId="1" xfId="1" applyNumberFormat="1" applyFont="1" applyFill="1" applyBorder="1" applyAlignment="1" applyProtection="1">
      <alignment horizontal="right"/>
      <protection locked="0"/>
    </xf>
    <xf numFmtId="0" fontId="0" fillId="0" borderId="1" xfId="0" applyBorder="1" applyAlignment="1" applyProtection="1">
      <alignment vertical="center" wrapText="1"/>
      <protection locked="0"/>
    </xf>
    <xf numFmtId="164" fontId="0" fillId="0" borderId="1" xfId="1" applyNumberFormat="1" applyFont="1" applyFill="1" applyBorder="1" applyProtection="1">
      <protection locked="0"/>
    </xf>
    <xf numFmtId="0" fontId="0" fillId="0" borderId="1" xfId="0" applyBorder="1" applyAlignment="1" applyProtection="1">
      <alignment horizontal="left" indent="1"/>
      <protection locked="0"/>
    </xf>
    <xf numFmtId="0" fontId="4" fillId="0" borderId="0" xfId="0" applyFont="1" applyAlignment="1">
      <alignment vertical="center"/>
    </xf>
    <xf numFmtId="0" fontId="4" fillId="0" borderId="0" xfId="0" applyFont="1" applyAlignment="1">
      <alignment wrapText="1"/>
    </xf>
    <xf numFmtId="0" fontId="14" fillId="0" borderId="0" xfId="0" applyFont="1" applyAlignment="1">
      <alignment vertical="center" wrapText="1"/>
    </xf>
    <xf numFmtId="0" fontId="6" fillId="0" borderId="0" xfId="0" applyFont="1" applyAlignment="1">
      <alignment horizontal="center" wrapText="1"/>
    </xf>
    <xf numFmtId="0" fontId="0" fillId="4" borderId="2" xfId="0" applyFill="1" applyBorder="1" applyAlignment="1">
      <alignment horizontal="center"/>
    </xf>
    <xf numFmtId="0" fontId="0" fillId="4" borderId="4" xfId="0" applyFill="1" applyBorder="1" applyAlignment="1">
      <alignment horizontal="center"/>
    </xf>
    <xf numFmtId="0" fontId="0" fillId="4" borderId="16"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4" borderId="17" xfId="0" applyFill="1" applyBorder="1" applyAlignment="1">
      <alignment horizontal="center"/>
    </xf>
    <xf numFmtId="0" fontId="0" fillId="4" borderId="15" xfId="0" applyFill="1" applyBorder="1" applyAlignment="1">
      <alignment horizontal="center"/>
    </xf>
    <xf numFmtId="0" fontId="23" fillId="2" borderId="11" xfId="0" applyFont="1" applyFill="1" applyBorder="1" applyAlignment="1">
      <alignment horizontal="center" vertical="center"/>
    </xf>
    <xf numFmtId="0" fontId="5" fillId="4" borderId="11" xfId="0" applyFont="1" applyFill="1" applyBorder="1" applyAlignment="1">
      <alignment vertical="center" wrapText="1"/>
    </xf>
    <xf numFmtId="0" fontId="5" fillId="4" borderId="0" xfId="0" applyFont="1" applyFill="1" applyAlignment="1">
      <alignment vertical="center" wrapText="1"/>
    </xf>
    <xf numFmtId="0" fontId="5" fillId="4" borderId="10" xfId="0" applyFont="1" applyFill="1" applyBorder="1" applyAlignment="1">
      <alignment vertical="center" wrapText="1"/>
    </xf>
    <xf numFmtId="0" fontId="0" fillId="4" borderId="11" xfId="0" applyFill="1" applyBorder="1" applyAlignment="1">
      <alignment wrapText="1"/>
    </xf>
    <xf numFmtId="0" fontId="0" fillId="4" borderId="0" xfId="0" applyFill="1" applyAlignment="1">
      <alignment wrapText="1"/>
    </xf>
    <xf numFmtId="0" fontId="0" fillId="4" borderId="10" xfId="0" applyFill="1" applyBorder="1" applyAlignment="1">
      <alignment wrapText="1"/>
    </xf>
    <xf numFmtId="7" fontId="0" fillId="4" borderId="10" xfId="1" applyNumberFormat="1" applyFont="1" applyFill="1" applyBorder="1" applyProtection="1">
      <protection locked="0"/>
    </xf>
    <xf numFmtId="0" fontId="16" fillId="0" borderId="0" xfId="0" applyFont="1" applyAlignment="1">
      <alignment horizontal="center" wrapText="1"/>
    </xf>
    <xf numFmtId="164" fontId="0" fillId="3" borderId="1" xfId="1" applyNumberFormat="1" applyFont="1" applyFill="1" applyBorder="1" applyAlignment="1" applyProtection="1">
      <protection locked="0"/>
    </xf>
    <xf numFmtId="7" fontId="0" fillId="3" borderId="1" xfId="1" applyNumberFormat="1" applyFont="1" applyFill="1" applyBorder="1" applyAlignment="1" applyProtection="1">
      <protection locked="0"/>
    </xf>
    <xf numFmtId="7" fontId="0" fillId="3" borderId="1" xfId="1" applyNumberFormat="1" applyFont="1" applyFill="1" applyBorder="1" applyAlignment="1" applyProtection="1"/>
    <xf numFmtId="1" fontId="0" fillId="3" borderId="1" xfId="1" applyNumberFormat="1" applyFont="1" applyFill="1" applyBorder="1" applyProtection="1">
      <protection locked="0"/>
    </xf>
    <xf numFmtId="0" fontId="10" fillId="0" borderId="0" xfId="0" applyFont="1" applyAlignment="1">
      <alignment horizontal="center"/>
    </xf>
    <xf numFmtId="0" fontId="6" fillId="4" borderId="7" xfId="0" applyFont="1" applyFill="1" applyBorder="1" applyAlignment="1">
      <alignment horizontal="center"/>
    </xf>
    <xf numFmtId="0" fontId="6" fillId="4" borderId="9" xfId="0" applyFont="1" applyFill="1" applyBorder="1" applyAlignment="1">
      <alignment horizontal="center"/>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8" xfId="0" applyFont="1" applyFill="1" applyBorder="1" applyAlignment="1">
      <alignment horizontal="center" vertical="center"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0" xfId="0" applyFill="1" applyAlignment="1">
      <alignment horizontal="center" vertical="center" wrapText="1"/>
    </xf>
    <xf numFmtId="0" fontId="0" fillId="4" borderId="10" xfId="0"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10" xfId="0" applyFont="1" applyFill="1" applyBorder="1" applyAlignment="1">
      <alignment horizontal="center" vertical="center" wrapText="1"/>
    </xf>
    <xf numFmtId="0" fontId="0" fillId="2" borderId="0" xfId="0" applyFill="1" applyAlignment="1">
      <alignment horizontal="left" wrapText="1"/>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6" fillId="6" borderId="5" xfId="0" applyFont="1" applyFill="1" applyBorder="1" applyAlignment="1">
      <alignment horizontal="center" wrapText="1"/>
    </xf>
    <xf numFmtId="0" fontId="6" fillId="6" borderId="6" xfId="0" applyFont="1" applyFill="1" applyBorder="1" applyAlignment="1">
      <alignment horizontal="center" wrapText="1"/>
    </xf>
    <xf numFmtId="0" fontId="6" fillId="6" borderId="7" xfId="0" applyFont="1" applyFill="1" applyBorder="1" applyAlignment="1">
      <alignment horizontal="center" wrapText="1"/>
    </xf>
    <xf numFmtId="0" fontId="6" fillId="6" borderId="9" xfId="0" applyFont="1" applyFill="1" applyBorder="1" applyAlignment="1">
      <alignment horizontal="center" wrapText="1"/>
    </xf>
    <xf numFmtId="0" fontId="24" fillId="6" borderId="5" xfId="0" applyFont="1" applyFill="1" applyBorder="1" applyAlignment="1">
      <alignment horizontal="center" vertical="center" wrapText="1"/>
    </xf>
    <xf numFmtId="0" fontId="24" fillId="6" borderId="6"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10"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10"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3" fillId="7" borderId="4"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0" fillId="8" borderId="0" xfId="0" applyFont="1" applyFill="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2" fillId="4" borderId="0" xfId="0" applyFont="1" applyFill="1" applyAlignment="1">
      <alignment horizontal="left" wrapText="1"/>
    </xf>
    <xf numFmtId="0" fontId="0" fillId="4" borderId="8" xfId="0" applyFill="1" applyBorder="1" applyAlignment="1">
      <alignment horizontal="right"/>
    </xf>
    <xf numFmtId="0" fontId="0" fillId="4" borderId="9" xfId="0" applyFill="1" applyBorder="1" applyAlignment="1">
      <alignment horizontal="right"/>
    </xf>
    <xf numFmtId="0" fontId="4" fillId="4" borderId="0" xfId="0" applyFont="1" applyFill="1" applyAlignment="1">
      <alignment horizontal="center"/>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3" fillId="7" borderId="3" xfId="0" applyFont="1" applyFill="1" applyBorder="1" applyAlignment="1">
      <alignment horizontal="center" wrapText="1"/>
    </xf>
    <xf numFmtId="0" fontId="3" fillId="7" borderId="0" xfId="0" applyFont="1" applyFill="1" applyAlignment="1">
      <alignment horizontal="center" wrapText="1"/>
    </xf>
    <xf numFmtId="0" fontId="6" fillId="7" borderId="8" xfId="0" applyFont="1" applyFill="1" applyBorder="1" applyAlignment="1">
      <alignment horizontal="center" vertical="top" wrapText="1"/>
    </xf>
    <xf numFmtId="0" fontId="4" fillId="4" borderId="0" xfId="0" applyFont="1" applyFill="1" applyAlignment="1">
      <alignment horizontal="center" vertical="top" wrapText="1"/>
    </xf>
    <xf numFmtId="0" fontId="0" fillId="4" borderId="11" xfId="0" applyFill="1" applyBorder="1" applyAlignment="1">
      <alignment horizontal="left" wrapText="1"/>
    </xf>
    <xf numFmtId="0" fontId="0" fillId="4" borderId="0" xfId="0" applyFill="1" applyAlignment="1">
      <alignment horizontal="left" wrapText="1"/>
    </xf>
    <xf numFmtId="0" fontId="0" fillId="4" borderId="10" xfId="0" applyFill="1" applyBorder="1" applyAlignment="1">
      <alignment horizontal="left" wrapText="1"/>
    </xf>
    <xf numFmtId="0" fontId="4" fillId="4" borderId="3" xfId="0" applyFont="1" applyFill="1" applyBorder="1" applyAlignment="1">
      <alignment horizontal="center" vertical="center" wrapText="1"/>
    </xf>
    <xf numFmtId="0" fontId="4" fillId="4" borderId="0" xfId="0" applyFont="1" applyFill="1" applyAlignment="1">
      <alignment horizontal="center" vertical="center" wrapText="1"/>
    </xf>
    <xf numFmtId="0" fontId="2" fillId="2" borderId="3" xfId="0" applyFont="1" applyFill="1" applyBorder="1" applyAlignment="1">
      <alignment horizontal="left" wrapText="1"/>
    </xf>
    <xf numFmtId="0" fontId="2" fillId="2" borderId="0" xfId="0" applyFont="1" applyFill="1" applyAlignment="1">
      <alignment horizontal="left" wrapText="1"/>
    </xf>
    <xf numFmtId="0" fontId="2" fillId="2" borderId="10" xfId="0" applyFont="1" applyFill="1" applyBorder="1" applyAlignment="1">
      <alignment horizontal="left" wrapText="1"/>
    </xf>
    <xf numFmtId="0" fontId="3" fillId="6" borderId="3" xfId="0" applyFont="1" applyFill="1" applyBorder="1" applyAlignment="1">
      <alignment horizontal="center" wrapText="1"/>
    </xf>
    <xf numFmtId="0" fontId="3" fillId="6" borderId="0" xfId="0" applyFont="1" applyFill="1" applyAlignment="1">
      <alignment horizontal="center" wrapText="1"/>
    </xf>
    <xf numFmtId="0" fontId="6" fillId="6" borderId="8" xfId="0" applyFont="1" applyFill="1" applyBorder="1" applyAlignment="1">
      <alignment horizontal="center" vertical="top" wrapText="1"/>
    </xf>
    <xf numFmtId="0" fontId="10" fillId="0" borderId="0" xfId="0" applyFont="1" applyAlignment="1">
      <alignment horizontal="center" wrapText="1"/>
    </xf>
    <xf numFmtId="0" fontId="16" fillId="0" borderId="0" xfId="0" applyFont="1" applyAlignment="1">
      <alignment horizontal="center" wrapText="1"/>
    </xf>
    <xf numFmtId="0" fontId="13" fillId="4" borderId="0" xfId="0" applyFont="1" applyFill="1" applyAlignment="1">
      <alignment horizontal="center"/>
    </xf>
    <xf numFmtId="0" fontId="22" fillId="5" borderId="5"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13" fillId="4" borderId="7" xfId="0" applyFont="1" applyFill="1" applyBorder="1" applyAlignment="1">
      <alignment horizontal="center"/>
    </xf>
    <xf numFmtId="0" fontId="13" fillId="4" borderId="8" xfId="0" applyFont="1" applyFill="1" applyBorder="1" applyAlignment="1">
      <alignment horizontal="center"/>
    </xf>
    <xf numFmtId="0" fontId="13" fillId="4" borderId="9" xfId="0" applyFont="1" applyFill="1" applyBorder="1" applyAlignment="1">
      <alignment horizontal="center"/>
    </xf>
    <xf numFmtId="0" fontId="14" fillId="4" borderId="2" xfId="0" applyFont="1" applyFill="1" applyBorder="1" applyAlignment="1">
      <alignment horizontal="center" wrapText="1"/>
    </xf>
    <xf numFmtId="0" fontId="14" fillId="4" borderId="3" xfId="0" applyFont="1" applyFill="1" applyBorder="1" applyAlignment="1">
      <alignment horizontal="center" wrapText="1"/>
    </xf>
    <xf numFmtId="0" fontId="14" fillId="4" borderId="4" xfId="0" applyFont="1" applyFill="1" applyBorder="1" applyAlignment="1">
      <alignment horizontal="center" wrapText="1"/>
    </xf>
    <xf numFmtId="0" fontId="14" fillId="4" borderId="5" xfId="0" applyFont="1" applyFill="1" applyBorder="1" applyAlignment="1">
      <alignment horizontal="center" wrapText="1"/>
    </xf>
    <xf numFmtId="0" fontId="14" fillId="4" borderId="0" xfId="0" applyFont="1" applyFill="1" applyAlignment="1">
      <alignment horizontal="center" wrapText="1"/>
    </xf>
    <xf numFmtId="0" fontId="14" fillId="4" borderId="6" xfId="0" applyFont="1" applyFill="1" applyBorder="1" applyAlignment="1">
      <alignment horizontal="center" wrapText="1"/>
    </xf>
    <xf numFmtId="0" fontId="12" fillId="4" borderId="5" xfId="0" applyFont="1" applyFill="1" applyBorder="1" applyAlignment="1">
      <alignment horizontal="center" vertical="top" wrapText="1"/>
    </xf>
    <xf numFmtId="0" fontId="12" fillId="4" borderId="0" xfId="0" applyFont="1" applyFill="1" applyAlignment="1">
      <alignment horizontal="center" vertical="top" wrapText="1"/>
    </xf>
    <xf numFmtId="0" fontId="12" fillId="4" borderId="6" xfId="0" applyFont="1" applyFill="1" applyBorder="1" applyAlignment="1">
      <alignment horizontal="center" vertical="top" wrapText="1"/>
    </xf>
    <xf numFmtId="0" fontId="12" fillId="4" borderId="7" xfId="0" applyFont="1" applyFill="1" applyBorder="1" applyAlignment="1">
      <alignment horizontal="center" vertical="top" wrapText="1"/>
    </xf>
    <xf numFmtId="0" fontId="12" fillId="4" borderId="8" xfId="0" applyFont="1" applyFill="1" applyBorder="1" applyAlignment="1">
      <alignment horizontal="center" vertical="top" wrapText="1"/>
    </xf>
    <xf numFmtId="0" fontId="12" fillId="4" borderId="9" xfId="0" applyFont="1" applyFill="1" applyBorder="1" applyAlignment="1">
      <alignment horizontal="center" vertical="top" wrapText="1"/>
    </xf>
    <xf numFmtId="0" fontId="17" fillId="4" borderId="5" xfId="0" applyFont="1" applyFill="1" applyBorder="1" applyAlignment="1">
      <alignment horizontal="center"/>
    </xf>
    <xf numFmtId="0" fontId="17" fillId="4" borderId="0" xfId="0" applyFont="1" applyFill="1" applyAlignment="1">
      <alignment horizontal="center"/>
    </xf>
    <xf numFmtId="0" fontId="17" fillId="4" borderId="6" xfId="0" applyFont="1" applyFill="1" applyBorder="1" applyAlignment="1">
      <alignment horizontal="center"/>
    </xf>
    <xf numFmtId="0" fontId="13" fillId="4" borderId="5" xfId="0" applyFont="1" applyFill="1" applyBorder="1" applyAlignment="1">
      <alignment horizontal="center"/>
    </xf>
    <xf numFmtId="0" fontId="13" fillId="4" borderId="6" xfId="0" applyFont="1" applyFill="1" applyBorder="1" applyAlignment="1">
      <alignment horizont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5" borderId="5" xfId="0" applyFont="1" applyFill="1" applyBorder="1" applyAlignment="1">
      <alignment horizontal="center"/>
    </xf>
    <xf numFmtId="0" fontId="3" fillId="5" borderId="0" xfId="0" applyFont="1" applyFill="1" applyAlignment="1">
      <alignment horizontal="center"/>
    </xf>
    <xf numFmtId="0" fontId="3" fillId="5" borderId="6" xfId="0" applyFont="1" applyFill="1" applyBorder="1" applyAlignment="1">
      <alignment horizontal="center"/>
    </xf>
    <xf numFmtId="0" fontId="12" fillId="5" borderId="5" xfId="0" applyFont="1" applyFill="1" applyBorder="1" applyAlignment="1">
      <alignment horizontal="center"/>
    </xf>
    <xf numFmtId="0" fontId="12" fillId="5" borderId="0" xfId="0" applyFont="1" applyFill="1" applyAlignment="1">
      <alignment horizontal="center"/>
    </xf>
    <xf numFmtId="0" fontId="12" fillId="5" borderId="6" xfId="0" applyFont="1" applyFill="1" applyBorder="1" applyAlignment="1">
      <alignment horizontal="center"/>
    </xf>
    <xf numFmtId="14" fontId="13" fillId="5" borderId="5" xfId="0" applyNumberFormat="1" applyFont="1" applyFill="1" applyBorder="1" applyAlignment="1">
      <alignment horizontal="center"/>
    </xf>
    <xf numFmtId="14" fontId="13" fillId="5" borderId="0" xfId="0" applyNumberFormat="1" applyFont="1" applyFill="1" applyAlignment="1">
      <alignment horizontal="center"/>
    </xf>
    <xf numFmtId="14" fontId="13" fillId="5" borderId="6" xfId="0" applyNumberFormat="1" applyFont="1" applyFill="1" applyBorder="1" applyAlignment="1">
      <alignment horizontal="center"/>
    </xf>
  </cellXfs>
  <cellStyles count="3">
    <cellStyle name="Currency" xfId="1" builtinId="4"/>
    <cellStyle name="Hyperlink" xfId="2" builtinId="8"/>
    <cellStyle name="Normal" xfId="0" builtinId="0"/>
  </cellStyles>
  <dxfs count="19">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tint="-0.34998626667073579"/>
      </font>
      <fill>
        <patternFill>
          <bgColor theme="0" tint="-0.14996795556505021"/>
        </patternFill>
      </fill>
      <border>
        <vertical/>
        <horizontal/>
      </border>
    </dxf>
    <dxf>
      <fill>
        <patternFill>
          <bgColor theme="0" tint="-0.14996795556505021"/>
        </patternFill>
      </fill>
    </dxf>
    <dxf>
      <fill>
        <patternFill>
          <bgColor theme="0" tint="-0.14996795556505021"/>
        </patternFill>
      </fill>
    </dxf>
    <dxf>
      <font>
        <color theme="0"/>
      </font>
    </dxf>
    <dxf>
      <font>
        <color theme="0"/>
      </font>
    </dxf>
    <dxf>
      <fill>
        <patternFill>
          <bgColor theme="0" tint="-0.14996795556505021"/>
        </patternFill>
      </fill>
    </dxf>
    <dxf>
      <fill>
        <patternFill>
          <bgColor theme="0" tint="-0.14996795556505021"/>
        </patternFill>
      </fill>
    </dxf>
    <dxf>
      <font>
        <color theme="0"/>
      </font>
    </dxf>
    <dxf>
      <font>
        <color theme="0"/>
      </font>
    </dxf>
    <dxf>
      <font>
        <color theme="0"/>
      </font>
    </dxf>
    <dxf>
      <font>
        <color theme="0" tint="-0.34998626667073579"/>
      </font>
      <fill>
        <patternFill>
          <bgColor theme="0" tint="-0.14996795556505021"/>
        </patternFill>
      </fill>
      <border>
        <vertical/>
        <horizontal/>
      </border>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428626</xdr:colOff>
      <xdr:row>6</xdr:row>
      <xdr:rowOff>47625</xdr:rowOff>
    </xdr:from>
    <xdr:to>
      <xdr:col>16</xdr:col>
      <xdr:colOff>498888</xdr:colOff>
      <xdr:row>9</xdr:row>
      <xdr:rowOff>98043</xdr:rowOff>
    </xdr:to>
    <xdr:sp macro="[0]!ClearCellsNew" textlink="">
      <xdr:nvSpPr>
        <xdr:cNvPr id="7" name="Bevel 2">
          <a:extLst>
            <a:ext uri="{FF2B5EF4-FFF2-40B4-BE49-F238E27FC236}">
              <a16:creationId xmlns:a16="http://schemas.microsoft.com/office/drawing/2014/main" id="{8E8974BF-BBB2-4F01-B4CE-2EDBC5130701}"/>
            </a:ext>
          </a:extLst>
        </xdr:cNvPr>
        <xdr:cNvSpPr/>
      </xdr:nvSpPr>
      <xdr:spPr>
        <a:xfrm>
          <a:off x="12287251" y="1607344"/>
          <a:ext cx="2951575" cy="729074"/>
        </a:xfrm>
        <a:prstGeom prst="bevel">
          <a:avLst/>
        </a:prstGeom>
        <a:solidFill>
          <a:schemeClr val="accent4">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Refresh</a:t>
          </a:r>
        </a:p>
      </xdr:txBody>
    </xdr:sp>
    <xdr:clientData/>
  </xdr:twoCellAnchor>
  <xdr:twoCellAnchor>
    <xdr:from>
      <xdr:col>11</xdr:col>
      <xdr:colOff>428625</xdr:colOff>
      <xdr:row>9</xdr:row>
      <xdr:rowOff>309563</xdr:rowOff>
    </xdr:from>
    <xdr:to>
      <xdr:col>16</xdr:col>
      <xdr:colOff>498887</xdr:colOff>
      <xdr:row>11</xdr:row>
      <xdr:rowOff>169481</xdr:rowOff>
    </xdr:to>
    <xdr:sp macro="[0]!printU" textlink="">
      <xdr:nvSpPr>
        <xdr:cNvPr id="8" name="Bevel 2">
          <a:extLst>
            <a:ext uri="{FF2B5EF4-FFF2-40B4-BE49-F238E27FC236}">
              <a16:creationId xmlns:a16="http://schemas.microsoft.com/office/drawing/2014/main" id="{7ABD550D-350D-4EFF-9910-FFAB9A57D3DB}"/>
            </a:ext>
          </a:extLst>
        </xdr:cNvPr>
        <xdr:cNvSpPr/>
      </xdr:nvSpPr>
      <xdr:spPr>
        <a:xfrm>
          <a:off x="12287250" y="2547938"/>
          <a:ext cx="2951575" cy="729074"/>
        </a:xfrm>
        <a:prstGeom prst="bevel">
          <a:avLst/>
        </a:prstGeom>
        <a:solidFill>
          <a:schemeClr val="accent4">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Print</a:t>
          </a:r>
        </a:p>
      </xdr:txBody>
    </xdr:sp>
    <xdr:clientData/>
  </xdr:twoCellAnchor>
  <xdr:twoCellAnchor>
    <xdr:from>
      <xdr:col>1</xdr:col>
      <xdr:colOff>357186</xdr:colOff>
      <xdr:row>0</xdr:row>
      <xdr:rowOff>95250</xdr:rowOff>
    </xdr:from>
    <xdr:to>
      <xdr:col>4</xdr:col>
      <xdr:colOff>169068</xdr:colOff>
      <xdr:row>5</xdr:row>
      <xdr:rowOff>59532</xdr:rowOff>
    </xdr:to>
    <xdr:pic>
      <xdr:nvPicPr>
        <xdr:cNvPr id="9" name="Picture 8">
          <a:extLst>
            <a:ext uri="{FF2B5EF4-FFF2-40B4-BE49-F238E27FC236}">
              <a16:creationId xmlns:a16="http://schemas.microsoft.com/office/drawing/2014/main" id="{CC202337-3D9E-B7BA-E602-F8CE62A591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4" y="95250"/>
          <a:ext cx="1371600" cy="1357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154780</xdr:colOff>
      <xdr:row>6</xdr:row>
      <xdr:rowOff>35718</xdr:rowOff>
    </xdr:from>
    <xdr:to>
      <xdr:col>17</xdr:col>
      <xdr:colOff>260761</xdr:colOff>
      <xdr:row>9</xdr:row>
      <xdr:rowOff>86136</xdr:rowOff>
    </xdr:to>
    <xdr:sp macro="[0]!ClearCellsUsed" textlink="">
      <xdr:nvSpPr>
        <xdr:cNvPr id="6" name="Bevel 2">
          <a:extLst>
            <a:ext uri="{FF2B5EF4-FFF2-40B4-BE49-F238E27FC236}">
              <a16:creationId xmlns:a16="http://schemas.microsoft.com/office/drawing/2014/main" id="{AB1D67FB-97F7-4E78-8F5E-DA58F8B897F8}"/>
            </a:ext>
          </a:extLst>
        </xdr:cNvPr>
        <xdr:cNvSpPr/>
      </xdr:nvSpPr>
      <xdr:spPr>
        <a:xfrm>
          <a:off x="12144374" y="1595437"/>
          <a:ext cx="2951575" cy="729074"/>
        </a:xfrm>
        <a:prstGeom prst="bevel">
          <a:avLst/>
        </a:prstGeom>
        <a:solidFill>
          <a:schemeClr val="accent4">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Refresh</a:t>
          </a:r>
        </a:p>
      </xdr:txBody>
    </xdr:sp>
    <xdr:clientData/>
  </xdr:twoCellAnchor>
  <xdr:twoCellAnchor>
    <xdr:from>
      <xdr:col>12</xdr:col>
      <xdr:colOff>154781</xdr:colOff>
      <xdr:row>10</xdr:row>
      <xdr:rowOff>119062</xdr:rowOff>
    </xdr:from>
    <xdr:to>
      <xdr:col>17</xdr:col>
      <xdr:colOff>260762</xdr:colOff>
      <xdr:row>13</xdr:row>
      <xdr:rowOff>169480</xdr:rowOff>
    </xdr:to>
    <xdr:sp macro="[0]!printU" textlink="">
      <xdr:nvSpPr>
        <xdr:cNvPr id="7" name="Bevel 2">
          <a:extLst>
            <a:ext uri="{FF2B5EF4-FFF2-40B4-BE49-F238E27FC236}">
              <a16:creationId xmlns:a16="http://schemas.microsoft.com/office/drawing/2014/main" id="{276A56AD-4592-4F95-BE0A-5FF09A404C05}"/>
            </a:ext>
          </a:extLst>
        </xdr:cNvPr>
        <xdr:cNvSpPr/>
      </xdr:nvSpPr>
      <xdr:spPr>
        <a:xfrm>
          <a:off x="12144375" y="2583656"/>
          <a:ext cx="2951575" cy="729074"/>
        </a:xfrm>
        <a:prstGeom prst="bevel">
          <a:avLst/>
        </a:prstGeom>
        <a:solidFill>
          <a:schemeClr val="accent4">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Print</a:t>
          </a:r>
        </a:p>
      </xdr:txBody>
    </xdr:sp>
    <xdr:clientData/>
  </xdr:twoCellAnchor>
  <xdr:twoCellAnchor>
    <xdr:from>
      <xdr:col>1</xdr:col>
      <xdr:colOff>404812</xdr:colOff>
      <xdr:row>0</xdr:row>
      <xdr:rowOff>95250</xdr:rowOff>
    </xdr:from>
    <xdr:to>
      <xdr:col>4</xdr:col>
      <xdr:colOff>150019</xdr:colOff>
      <xdr:row>5</xdr:row>
      <xdr:rowOff>95250</xdr:rowOff>
    </xdr:to>
    <xdr:pic>
      <xdr:nvPicPr>
        <xdr:cNvPr id="8" name="Picture 8">
          <a:extLst>
            <a:ext uri="{FF2B5EF4-FFF2-40B4-BE49-F238E27FC236}">
              <a16:creationId xmlns:a16="http://schemas.microsoft.com/office/drawing/2014/main" id="{F27F3E5E-A0AA-C3E9-E19A-2B3970662A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95250"/>
          <a:ext cx="1376363" cy="1357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214313</xdr:colOff>
      <xdr:row>6</xdr:row>
      <xdr:rowOff>23812</xdr:rowOff>
    </xdr:from>
    <xdr:to>
      <xdr:col>13</xdr:col>
      <xdr:colOff>403638</xdr:colOff>
      <xdr:row>8</xdr:row>
      <xdr:rowOff>133761</xdr:rowOff>
    </xdr:to>
    <xdr:sp macro="[0]!ClearCellsLsd" textlink="">
      <xdr:nvSpPr>
        <xdr:cNvPr id="6" name="Bevel 2">
          <a:extLst>
            <a:ext uri="{FF2B5EF4-FFF2-40B4-BE49-F238E27FC236}">
              <a16:creationId xmlns:a16="http://schemas.microsoft.com/office/drawing/2014/main" id="{772EFC03-BB29-428B-81F5-2A148ABD87E9}"/>
            </a:ext>
          </a:extLst>
        </xdr:cNvPr>
        <xdr:cNvSpPr/>
      </xdr:nvSpPr>
      <xdr:spPr>
        <a:xfrm>
          <a:off x="12418219" y="1595437"/>
          <a:ext cx="2951575" cy="729074"/>
        </a:xfrm>
        <a:prstGeom prst="bevel">
          <a:avLst/>
        </a:prstGeom>
        <a:solidFill>
          <a:schemeClr val="accent4">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Refresh</a:t>
          </a:r>
        </a:p>
      </xdr:txBody>
    </xdr:sp>
    <xdr:clientData/>
  </xdr:twoCellAnchor>
  <xdr:twoCellAnchor>
    <xdr:from>
      <xdr:col>11</xdr:col>
      <xdr:colOff>202407</xdr:colOff>
      <xdr:row>9</xdr:row>
      <xdr:rowOff>119063</xdr:rowOff>
    </xdr:from>
    <xdr:to>
      <xdr:col>13</xdr:col>
      <xdr:colOff>391732</xdr:colOff>
      <xdr:row>12</xdr:row>
      <xdr:rowOff>38512</xdr:rowOff>
    </xdr:to>
    <xdr:sp macro="[0]!printU" textlink="">
      <xdr:nvSpPr>
        <xdr:cNvPr id="8" name="Bevel 2">
          <a:extLst>
            <a:ext uri="{FF2B5EF4-FFF2-40B4-BE49-F238E27FC236}">
              <a16:creationId xmlns:a16="http://schemas.microsoft.com/office/drawing/2014/main" id="{06D04C86-DA87-4292-A7A1-4394FF160F20}"/>
            </a:ext>
          </a:extLst>
        </xdr:cNvPr>
        <xdr:cNvSpPr/>
      </xdr:nvSpPr>
      <xdr:spPr>
        <a:xfrm>
          <a:off x="12406313" y="2536032"/>
          <a:ext cx="2951575" cy="729074"/>
        </a:xfrm>
        <a:prstGeom prst="bevel">
          <a:avLst/>
        </a:prstGeom>
        <a:solidFill>
          <a:schemeClr val="accent4">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Print</a:t>
          </a:r>
        </a:p>
      </xdr:txBody>
    </xdr:sp>
    <xdr:clientData/>
  </xdr:twoCellAnchor>
  <xdr:twoCellAnchor>
    <xdr:from>
      <xdr:col>1</xdr:col>
      <xdr:colOff>321469</xdr:colOff>
      <xdr:row>0</xdr:row>
      <xdr:rowOff>190499</xdr:rowOff>
    </xdr:from>
    <xdr:to>
      <xdr:col>2</xdr:col>
      <xdr:colOff>126206</xdr:colOff>
      <xdr:row>4</xdr:row>
      <xdr:rowOff>359568</xdr:rowOff>
    </xdr:to>
    <xdr:pic>
      <xdr:nvPicPr>
        <xdr:cNvPr id="7" name="Picture 8">
          <a:extLst>
            <a:ext uri="{FF2B5EF4-FFF2-40B4-BE49-F238E27FC236}">
              <a16:creationId xmlns:a16="http://schemas.microsoft.com/office/drawing/2014/main" id="{A13FE5CF-9796-9BDA-D3BF-5C0D4C7EA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907" y="190499"/>
          <a:ext cx="1376362" cy="1359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166688</xdr:colOff>
      <xdr:row>5</xdr:row>
      <xdr:rowOff>166686</xdr:rowOff>
    </xdr:from>
    <xdr:to>
      <xdr:col>13</xdr:col>
      <xdr:colOff>356013</xdr:colOff>
      <xdr:row>8</xdr:row>
      <xdr:rowOff>109948</xdr:rowOff>
    </xdr:to>
    <xdr:sp macro="[0]!ClearCellsLsd21" textlink="">
      <xdr:nvSpPr>
        <xdr:cNvPr id="5" name="Bevel 2">
          <a:extLst>
            <a:ext uri="{FF2B5EF4-FFF2-40B4-BE49-F238E27FC236}">
              <a16:creationId xmlns:a16="http://schemas.microsoft.com/office/drawing/2014/main" id="{208C55A8-8AC7-4F8C-AE18-DCE96619857F}"/>
            </a:ext>
          </a:extLst>
        </xdr:cNvPr>
        <xdr:cNvSpPr/>
      </xdr:nvSpPr>
      <xdr:spPr>
        <a:xfrm>
          <a:off x="12370594" y="1571624"/>
          <a:ext cx="2951575" cy="729074"/>
        </a:xfrm>
        <a:prstGeom prst="bevel">
          <a:avLst/>
        </a:prstGeom>
        <a:solidFill>
          <a:schemeClr val="accent4">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Refresh</a:t>
          </a:r>
        </a:p>
      </xdr:txBody>
    </xdr:sp>
    <xdr:clientData/>
  </xdr:twoCellAnchor>
  <xdr:twoCellAnchor>
    <xdr:from>
      <xdr:col>11</xdr:col>
      <xdr:colOff>154782</xdr:colOff>
      <xdr:row>9</xdr:row>
      <xdr:rowOff>119062</xdr:rowOff>
    </xdr:from>
    <xdr:to>
      <xdr:col>13</xdr:col>
      <xdr:colOff>344107</xdr:colOff>
      <xdr:row>12</xdr:row>
      <xdr:rowOff>38511</xdr:rowOff>
    </xdr:to>
    <xdr:sp macro="[0]!printU" textlink="">
      <xdr:nvSpPr>
        <xdr:cNvPr id="6" name="Bevel 2">
          <a:extLst>
            <a:ext uri="{FF2B5EF4-FFF2-40B4-BE49-F238E27FC236}">
              <a16:creationId xmlns:a16="http://schemas.microsoft.com/office/drawing/2014/main" id="{7901ABFB-4DB4-496F-969E-2E4DDC2C950D}"/>
            </a:ext>
          </a:extLst>
        </xdr:cNvPr>
        <xdr:cNvSpPr/>
      </xdr:nvSpPr>
      <xdr:spPr>
        <a:xfrm>
          <a:off x="12358688" y="2536031"/>
          <a:ext cx="2951575" cy="729074"/>
        </a:xfrm>
        <a:prstGeom prst="bevel">
          <a:avLst/>
        </a:prstGeom>
        <a:solidFill>
          <a:schemeClr val="accent4">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Print</a:t>
          </a:r>
        </a:p>
      </xdr:txBody>
    </xdr:sp>
    <xdr:clientData/>
  </xdr:twoCellAnchor>
  <xdr:twoCellAnchor>
    <xdr:from>
      <xdr:col>1</xdr:col>
      <xdr:colOff>130968</xdr:colOff>
      <xdr:row>0</xdr:row>
      <xdr:rowOff>154782</xdr:rowOff>
    </xdr:from>
    <xdr:to>
      <xdr:col>1</xdr:col>
      <xdr:colOff>1502568</xdr:colOff>
      <xdr:row>4</xdr:row>
      <xdr:rowOff>345282</xdr:rowOff>
    </xdr:to>
    <xdr:pic>
      <xdr:nvPicPr>
        <xdr:cNvPr id="7" name="Picture 8">
          <a:extLst>
            <a:ext uri="{FF2B5EF4-FFF2-40B4-BE49-F238E27FC236}">
              <a16:creationId xmlns:a16="http://schemas.microsoft.com/office/drawing/2014/main" id="{F5BB04DA-26AC-B9C6-595A-E1548ABD3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406" y="154782"/>
          <a:ext cx="13716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154782</xdr:colOff>
      <xdr:row>6</xdr:row>
      <xdr:rowOff>11906</xdr:rowOff>
    </xdr:from>
    <xdr:to>
      <xdr:col>18</xdr:col>
      <xdr:colOff>260763</xdr:colOff>
      <xdr:row>9</xdr:row>
      <xdr:rowOff>62324</xdr:rowOff>
    </xdr:to>
    <xdr:sp macro="[0]!ClearCellsDirFin" textlink="">
      <xdr:nvSpPr>
        <xdr:cNvPr id="6" name="Bevel 2">
          <a:extLst>
            <a:ext uri="{FF2B5EF4-FFF2-40B4-BE49-F238E27FC236}">
              <a16:creationId xmlns:a16="http://schemas.microsoft.com/office/drawing/2014/main" id="{78ABA63D-126D-41A4-8DE1-CF0E8A326BB0}"/>
            </a:ext>
          </a:extLst>
        </xdr:cNvPr>
        <xdr:cNvSpPr/>
      </xdr:nvSpPr>
      <xdr:spPr>
        <a:xfrm>
          <a:off x="11156157" y="1583531"/>
          <a:ext cx="2951575" cy="729074"/>
        </a:xfrm>
        <a:prstGeom prst="bevel">
          <a:avLst/>
        </a:prstGeom>
        <a:solidFill>
          <a:schemeClr val="accent4">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Refresh</a:t>
          </a:r>
        </a:p>
      </xdr:txBody>
    </xdr:sp>
    <xdr:clientData/>
  </xdr:twoCellAnchor>
  <xdr:twoCellAnchor>
    <xdr:from>
      <xdr:col>13</xdr:col>
      <xdr:colOff>130969</xdr:colOff>
      <xdr:row>10</xdr:row>
      <xdr:rowOff>35719</xdr:rowOff>
    </xdr:from>
    <xdr:to>
      <xdr:col>18</xdr:col>
      <xdr:colOff>236950</xdr:colOff>
      <xdr:row>13</xdr:row>
      <xdr:rowOff>145668</xdr:rowOff>
    </xdr:to>
    <xdr:sp macro="[0]!printU" textlink="">
      <xdr:nvSpPr>
        <xdr:cNvPr id="7" name="Bevel 2">
          <a:extLst>
            <a:ext uri="{FF2B5EF4-FFF2-40B4-BE49-F238E27FC236}">
              <a16:creationId xmlns:a16="http://schemas.microsoft.com/office/drawing/2014/main" id="{E4D8B3EF-BC07-4421-8618-9F82C00357AA}"/>
            </a:ext>
          </a:extLst>
        </xdr:cNvPr>
        <xdr:cNvSpPr/>
      </xdr:nvSpPr>
      <xdr:spPr>
        <a:xfrm>
          <a:off x="11132344" y="2524125"/>
          <a:ext cx="2951575" cy="729074"/>
        </a:xfrm>
        <a:prstGeom prst="bevel">
          <a:avLst/>
        </a:prstGeom>
        <a:solidFill>
          <a:schemeClr val="accent4">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Print</a:t>
          </a:r>
        </a:p>
      </xdr:txBody>
    </xdr:sp>
    <xdr:clientData/>
  </xdr:twoCellAnchor>
  <xdr:twoCellAnchor>
    <xdr:from>
      <xdr:col>1</xdr:col>
      <xdr:colOff>273843</xdr:colOff>
      <xdr:row>0</xdr:row>
      <xdr:rowOff>119063</xdr:rowOff>
    </xdr:from>
    <xdr:to>
      <xdr:col>4</xdr:col>
      <xdr:colOff>116680</xdr:colOff>
      <xdr:row>5</xdr:row>
      <xdr:rowOff>88106</xdr:rowOff>
    </xdr:to>
    <xdr:pic>
      <xdr:nvPicPr>
        <xdr:cNvPr id="8" name="Picture 8">
          <a:extLst>
            <a:ext uri="{FF2B5EF4-FFF2-40B4-BE49-F238E27FC236}">
              <a16:creationId xmlns:a16="http://schemas.microsoft.com/office/drawing/2014/main" id="{95900073-BD42-AE34-2708-104D5DA0F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1" y="119063"/>
          <a:ext cx="1366837" cy="1373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83343</xdr:colOff>
      <xdr:row>11</xdr:row>
      <xdr:rowOff>166686</xdr:rowOff>
    </xdr:from>
    <xdr:to>
      <xdr:col>12</xdr:col>
      <xdr:colOff>463168</xdr:colOff>
      <xdr:row>15</xdr:row>
      <xdr:rowOff>119062</xdr:rowOff>
    </xdr:to>
    <xdr:sp macro="[0]!ClearCellsPenTot" textlink="">
      <xdr:nvSpPr>
        <xdr:cNvPr id="8" name="Bevel 2">
          <a:extLst>
            <a:ext uri="{FF2B5EF4-FFF2-40B4-BE49-F238E27FC236}">
              <a16:creationId xmlns:a16="http://schemas.microsoft.com/office/drawing/2014/main" id="{3F598465-1C73-47D6-9710-976276205688}"/>
            </a:ext>
          </a:extLst>
        </xdr:cNvPr>
        <xdr:cNvSpPr/>
      </xdr:nvSpPr>
      <xdr:spPr>
        <a:xfrm>
          <a:off x="8703468" y="2738436"/>
          <a:ext cx="2475325" cy="762001"/>
        </a:xfrm>
        <a:prstGeom prst="bevel">
          <a:avLst/>
        </a:prstGeom>
        <a:solidFill>
          <a:schemeClr val="accent4">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Refresh</a:t>
          </a:r>
        </a:p>
      </xdr:txBody>
    </xdr:sp>
    <xdr:clientData/>
  </xdr:twoCellAnchor>
  <xdr:twoCellAnchor>
    <xdr:from>
      <xdr:col>10</xdr:col>
      <xdr:colOff>83345</xdr:colOff>
      <xdr:row>16</xdr:row>
      <xdr:rowOff>119063</xdr:rowOff>
    </xdr:from>
    <xdr:to>
      <xdr:col>12</xdr:col>
      <xdr:colOff>464345</xdr:colOff>
      <xdr:row>20</xdr:row>
      <xdr:rowOff>35719</xdr:rowOff>
    </xdr:to>
    <xdr:sp macro="[0]!printU" textlink="">
      <xdr:nvSpPr>
        <xdr:cNvPr id="9" name="Bevel 2">
          <a:extLst>
            <a:ext uri="{FF2B5EF4-FFF2-40B4-BE49-F238E27FC236}">
              <a16:creationId xmlns:a16="http://schemas.microsoft.com/office/drawing/2014/main" id="{5677CE34-C22F-4020-B1F9-36578F84DDE1}"/>
            </a:ext>
          </a:extLst>
        </xdr:cNvPr>
        <xdr:cNvSpPr/>
      </xdr:nvSpPr>
      <xdr:spPr>
        <a:xfrm>
          <a:off x="8703470" y="3702844"/>
          <a:ext cx="2476500" cy="750094"/>
        </a:xfrm>
        <a:prstGeom prst="bevel">
          <a:avLst/>
        </a:prstGeom>
        <a:solidFill>
          <a:schemeClr val="accent4">
            <a:lumMod val="40000"/>
            <a:lumOff val="6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ctr" anchorCtr="1"/>
        <a:lstStyle/>
        <a:p>
          <a:pPr algn="l"/>
          <a:r>
            <a:rPr lang="en-US" sz="1800"/>
            <a:t>Print</a:t>
          </a:r>
        </a:p>
      </xdr:txBody>
    </xdr:sp>
    <xdr:clientData/>
  </xdr:twoCellAnchor>
  <xdr:twoCellAnchor>
    <xdr:from>
      <xdr:col>1</xdr:col>
      <xdr:colOff>369094</xdr:colOff>
      <xdr:row>0</xdr:row>
      <xdr:rowOff>95251</xdr:rowOff>
    </xdr:from>
    <xdr:to>
      <xdr:col>1</xdr:col>
      <xdr:colOff>1738313</xdr:colOff>
      <xdr:row>5</xdr:row>
      <xdr:rowOff>90489</xdr:rowOff>
    </xdr:to>
    <xdr:pic>
      <xdr:nvPicPr>
        <xdr:cNvPr id="5" name="Picture 8">
          <a:extLst>
            <a:ext uri="{FF2B5EF4-FFF2-40B4-BE49-F238E27FC236}">
              <a16:creationId xmlns:a16="http://schemas.microsoft.com/office/drawing/2014/main" id="{EFA58519-AE03-F1F2-3511-288C18118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219" y="95251"/>
          <a:ext cx="1369219" cy="138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winnettboc.sharepoint.com/sites/gc_TaxCommissioner/DMV%20Documents/2021%20Dealer%20Sale%20TAVT%20Calcul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Vehicles"/>
      <sheetName val="Used Vehicles"/>
      <sheetName val="Leased"/>
      <sheetName val="Calculations"/>
      <sheetName val="Directly Financed"/>
      <sheetName val="Penalties and Total"/>
      <sheetName val="2021 Dealer Sale TAVT Calculato"/>
    </sheetNames>
    <sheetDataSet>
      <sheetData sheetId="0">
        <row r="10">
          <cell r="F10"/>
        </row>
        <row r="12">
          <cell r="F12">
            <v>40968</v>
          </cell>
        </row>
        <row r="13">
          <cell r="E13"/>
          <cell r="F13">
            <v>699</v>
          </cell>
        </row>
        <row r="14">
          <cell r="E14"/>
          <cell r="F14">
            <v>49.95</v>
          </cell>
        </row>
        <row r="15">
          <cell r="E15"/>
          <cell r="F15"/>
        </row>
        <row r="16">
          <cell r="E16"/>
          <cell r="F16"/>
        </row>
        <row r="17">
          <cell r="E17"/>
          <cell r="F17"/>
        </row>
        <row r="18">
          <cell r="E18"/>
          <cell r="F18"/>
        </row>
        <row r="19">
          <cell r="E19"/>
          <cell r="F19"/>
        </row>
        <row r="20">
          <cell r="E20"/>
          <cell r="F20"/>
        </row>
        <row r="21">
          <cell r="E21"/>
          <cell r="F21"/>
        </row>
        <row r="22">
          <cell r="E22"/>
          <cell r="F22"/>
        </row>
        <row r="23">
          <cell r="E23"/>
          <cell r="F23"/>
        </row>
        <row r="24">
          <cell r="E24"/>
          <cell r="F24"/>
        </row>
        <row r="27">
          <cell r="F27"/>
        </row>
        <row r="28">
          <cell r="F28">
            <v>1100</v>
          </cell>
        </row>
        <row r="29">
          <cell r="F29"/>
        </row>
      </sheetData>
      <sheetData sheetId="1"/>
      <sheetData sheetId="2"/>
      <sheetData sheetId="3">
        <row r="1">
          <cell r="A1" t="str">
            <v>New</v>
          </cell>
          <cell r="B1">
            <v>1</v>
          </cell>
          <cell r="C1">
            <v>2680.7186999999999</v>
          </cell>
          <cell r="I1">
            <v>1</v>
          </cell>
          <cell r="J1">
            <v>0</v>
          </cell>
          <cell r="K1">
            <v>0</v>
          </cell>
          <cell r="L1">
            <v>44557</v>
          </cell>
          <cell r="M1">
            <v>1055.67</v>
          </cell>
          <cell r="N1">
            <v>0</v>
          </cell>
          <cell r="O1">
            <v>1</v>
          </cell>
        </row>
        <row r="2">
          <cell r="A2" t="str">
            <v>Used</v>
          </cell>
          <cell r="B2">
            <v>2</v>
          </cell>
          <cell r="C2">
            <v>1055.67</v>
          </cell>
          <cell r="I2">
            <v>2</v>
          </cell>
          <cell r="J2">
            <v>31</v>
          </cell>
          <cell r="K2">
            <v>0.05</v>
          </cell>
          <cell r="L2">
            <v>44588</v>
          </cell>
          <cell r="M2">
            <v>1055.67</v>
          </cell>
          <cell r="N2">
            <v>52.783500000000004</v>
          </cell>
          <cell r="O2">
            <v>2</v>
          </cell>
        </row>
        <row r="3">
          <cell r="A3" t="str">
            <v>Leased</v>
          </cell>
          <cell r="B3">
            <v>3</v>
          </cell>
          <cell r="C3">
            <v>1703.46</v>
          </cell>
          <cell r="I3">
            <v>3</v>
          </cell>
          <cell r="J3">
            <v>61</v>
          </cell>
          <cell r="K3">
            <v>0.1</v>
          </cell>
          <cell r="L3">
            <v>44618</v>
          </cell>
          <cell r="M3">
            <v>1055.67</v>
          </cell>
          <cell r="N3">
            <v>105.56700000000001</v>
          </cell>
          <cell r="O3">
            <v>3</v>
          </cell>
        </row>
        <row r="4">
          <cell r="A4" t="str">
            <v>Directly Financed</v>
          </cell>
          <cell r="B4">
            <v>4</v>
          </cell>
          <cell r="C4">
            <v>0</v>
          </cell>
          <cell r="I4">
            <v>4</v>
          </cell>
          <cell r="J4">
            <v>91</v>
          </cell>
          <cell r="K4">
            <v>0.15</v>
          </cell>
          <cell r="L4">
            <v>44648</v>
          </cell>
          <cell r="M4">
            <v>1055.67</v>
          </cell>
          <cell r="N4">
            <v>158.35050000000001</v>
          </cell>
          <cell r="O4">
            <v>4</v>
          </cell>
        </row>
        <row r="5">
          <cell r="I5">
            <v>5</v>
          </cell>
          <cell r="J5">
            <v>121</v>
          </cell>
          <cell r="K5">
            <v>0.2</v>
          </cell>
          <cell r="L5">
            <v>44678</v>
          </cell>
          <cell r="M5">
            <v>1055.67</v>
          </cell>
          <cell r="N5">
            <v>211.13400000000001</v>
          </cell>
          <cell r="O5">
            <v>5</v>
          </cell>
        </row>
        <row r="6">
          <cell r="I6">
            <v>6</v>
          </cell>
          <cell r="J6">
            <v>151</v>
          </cell>
          <cell r="K6">
            <v>0.25</v>
          </cell>
          <cell r="L6">
            <v>44708</v>
          </cell>
          <cell r="M6">
            <v>1055.67</v>
          </cell>
          <cell r="N6">
            <v>263.91750000000002</v>
          </cell>
          <cell r="O6">
            <v>6</v>
          </cell>
        </row>
        <row r="7">
          <cell r="I7">
            <v>7</v>
          </cell>
          <cell r="J7">
            <v>181</v>
          </cell>
          <cell r="K7">
            <v>0.3</v>
          </cell>
          <cell r="L7">
            <v>44738</v>
          </cell>
          <cell r="M7">
            <v>1055.67</v>
          </cell>
          <cell r="N7">
            <v>316.70100000000002</v>
          </cell>
          <cell r="O7">
            <v>7</v>
          </cell>
        </row>
        <row r="8">
          <cell r="I8">
            <v>8</v>
          </cell>
          <cell r="J8">
            <v>211</v>
          </cell>
          <cell r="K8">
            <v>0.35</v>
          </cell>
          <cell r="L8">
            <v>44768</v>
          </cell>
          <cell r="M8">
            <v>1055.67</v>
          </cell>
          <cell r="N8">
            <v>369.48450000000003</v>
          </cell>
          <cell r="O8">
            <v>8</v>
          </cell>
        </row>
        <row r="9">
          <cell r="I9">
            <v>9</v>
          </cell>
          <cell r="J9">
            <v>241</v>
          </cell>
          <cell r="K9">
            <v>0.4</v>
          </cell>
          <cell r="L9">
            <v>44798</v>
          </cell>
          <cell r="M9">
            <v>1055.67</v>
          </cell>
          <cell r="N9">
            <v>422.26800000000003</v>
          </cell>
          <cell r="O9">
            <v>9</v>
          </cell>
        </row>
        <row r="10">
          <cell r="I10">
            <v>10</v>
          </cell>
          <cell r="J10">
            <v>271</v>
          </cell>
          <cell r="K10">
            <v>0.45</v>
          </cell>
          <cell r="L10">
            <v>44828</v>
          </cell>
          <cell r="M10">
            <v>1055.67</v>
          </cell>
          <cell r="N10">
            <v>475.05150000000003</v>
          </cell>
          <cell r="O10">
            <v>10</v>
          </cell>
        </row>
        <row r="11">
          <cell r="I11">
            <v>11</v>
          </cell>
          <cell r="J11">
            <v>301</v>
          </cell>
          <cell r="K11">
            <v>0.5</v>
          </cell>
          <cell r="L11">
            <v>44858</v>
          </cell>
          <cell r="M11">
            <v>1055.67</v>
          </cell>
          <cell r="N11">
            <v>527.83500000000004</v>
          </cell>
          <cell r="O11">
            <v>11</v>
          </cell>
        </row>
        <row r="12">
          <cell r="I12">
            <v>12</v>
          </cell>
          <cell r="J12">
            <v>331</v>
          </cell>
          <cell r="K12">
            <v>0.55000000000000004</v>
          </cell>
          <cell r="L12">
            <v>44888</v>
          </cell>
          <cell r="M12">
            <v>1055.67</v>
          </cell>
          <cell r="N12">
            <v>580.61850000000004</v>
          </cell>
          <cell r="O12">
            <v>12</v>
          </cell>
        </row>
        <row r="13">
          <cell r="I13">
            <v>13</v>
          </cell>
          <cell r="J13">
            <v>361</v>
          </cell>
          <cell r="K13">
            <v>0.6</v>
          </cell>
          <cell r="L13">
            <v>44918</v>
          </cell>
          <cell r="M13">
            <v>1055.67</v>
          </cell>
          <cell r="N13">
            <v>633.40200000000004</v>
          </cell>
          <cell r="O13">
            <v>13</v>
          </cell>
        </row>
        <row r="14">
          <cell r="I14">
            <v>14</v>
          </cell>
          <cell r="J14">
            <v>391</v>
          </cell>
          <cell r="K14">
            <v>0.65</v>
          </cell>
          <cell r="L14">
            <v>44948</v>
          </cell>
          <cell r="M14">
            <v>1055.67</v>
          </cell>
          <cell r="N14">
            <v>686.18550000000005</v>
          </cell>
          <cell r="O14">
            <v>14</v>
          </cell>
        </row>
        <row r="15">
          <cell r="I15">
            <v>15</v>
          </cell>
          <cell r="J15">
            <v>421</v>
          </cell>
          <cell r="K15">
            <v>0.7</v>
          </cell>
          <cell r="L15">
            <v>44978</v>
          </cell>
          <cell r="M15">
            <v>1055.67</v>
          </cell>
          <cell r="N15">
            <v>738.96900000000005</v>
          </cell>
          <cell r="O15">
            <v>15</v>
          </cell>
        </row>
        <row r="16">
          <cell r="I16">
            <v>16</v>
          </cell>
          <cell r="J16">
            <v>451</v>
          </cell>
          <cell r="K16">
            <v>0.75</v>
          </cell>
          <cell r="L16">
            <v>45008</v>
          </cell>
          <cell r="M16">
            <v>1055.67</v>
          </cell>
          <cell r="N16">
            <v>791.75250000000005</v>
          </cell>
          <cell r="O16">
            <v>16</v>
          </cell>
        </row>
        <row r="17">
          <cell r="I17">
            <v>17</v>
          </cell>
          <cell r="J17">
            <v>481</v>
          </cell>
          <cell r="K17">
            <v>0.8</v>
          </cell>
          <cell r="L17">
            <v>45038</v>
          </cell>
          <cell r="M17">
            <v>1055.67</v>
          </cell>
          <cell r="N17">
            <v>844.53600000000006</v>
          </cell>
          <cell r="O17">
            <v>17</v>
          </cell>
        </row>
        <row r="18">
          <cell r="I18">
            <v>18</v>
          </cell>
          <cell r="J18">
            <v>511</v>
          </cell>
          <cell r="K18">
            <v>0.85</v>
          </cell>
          <cell r="L18">
            <v>45068</v>
          </cell>
          <cell r="M18">
            <v>1055.67</v>
          </cell>
          <cell r="N18">
            <v>897.31950000000006</v>
          </cell>
          <cell r="O18">
            <v>18</v>
          </cell>
        </row>
        <row r="19">
          <cell r="I19">
            <v>19</v>
          </cell>
          <cell r="J19">
            <v>541</v>
          </cell>
          <cell r="K19">
            <v>0.9</v>
          </cell>
          <cell r="L19">
            <v>45098</v>
          </cell>
          <cell r="M19">
            <v>1055.67</v>
          </cell>
          <cell r="N19">
            <v>950.10300000000007</v>
          </cell>
          <cell r="O19">
            <v>19</v>
          </cell>
        </row>
        <row r="20">
          <cell r="I20">
            <v>20</v>
          </cell>
          <cell r="J20">
            <v>571</v>
          </cell>
          <cell r="K20">
            <v>0.95</v>
          </cell>
          <cell r="L20">
            <v>45128</v>
          </cell>
          <cell r="M20">
            <v>1055.67</v>
          </cell>
          <cell r="N20">
            <v>1002.8865000000001</v>
          </cell>
          <cell r="O20">
            <v>20</v>
          </cell>
        </row>
        <row r="21">
          <cell r="I21">
            <v>21</v>
          </cell>
          <cell r="J21">
            <v>601</v>
          </cell>
          <cell r="K21">
            <v>1</v>
          </cell>
          <cell r="L21">
            <v>45158</v>
          </cell>
          <cell r="M21">
            <v>1055.67</v>
          </cell>
          <cell r="N21">
            <v>1055.67</v>
          </cell>
          <cell r="O21">
            <v>21</v>
          </cell>
        </row>
        <row r="22">
          <cell r="I22">
            <v>22</v>
          </cell>
          <cell r="J22">
            <v>631</v>
          </cell>
          <cell r="K22">
            <v>1.05</v>
          </cell>
          <cell r="L22">
            <v>45188</v>
          </cell>
          <cell r="M22">
            <v>1055.67</v>
          </cell>
          <cell r="N22">
            <v>1108.4535000000001</v>
          </cell>
          <cell r="O22">
            <v>22</v>
          </cell>
        </row>
        <row r="23">
          <cell r="I23">
            <v>23</v>
          </cell>
          <cell r="J23">
            <v>661</v>
          </cell>
          <cell r="K23">
            <v>1.1000000000000001</v>
          </cell>
          <cell r="L23">
            <v>45218</v>
          </cell>
          <cell r="M23">
            <v>1055.67</v>
          </cell>
          <cell r="N23">
            <v>1161.2370000000001</v>
          </cell>
          <cell r="O23">
            <v>23</v>
          </cell>
        </row>
        <row r="24">
          <cell r="I24">
            <v>24</v>
          </cell>
          <cell r="J24">
            <v>691</v>
          </cell>
          <cell r="K24">
            <v>1.1499999999999999</v>
          </cell>
          <cell r="L24">
            <v>45248</v>
          </cell>
          <cell r="M24">
            <v>1055.67</v>
          </cell>
          <cell r="N24">
            <v>1214.0205000000001</v>
          </cell>
          <cell r="O24">
            <v>24</v>
          </cell>
        </row>
        <row r="25">
          <cell r="I25">
            <v>25</v>
          </cell>
          <cell r="J25">
            <v>721</v>
          </cell>
          <cell r="K25">
            <v>1.2</v>
          </cell>
          <cell r="L25">
            <v>45278</v>
          </cell>
          <cell r="M25">
            <v>1055.67</v>
          </cell>
          <cell r="N25">
            <v>1266.8040000000001</v>
          </cell>
          <cell r="O25">
            <v>25</v>
          </cell>
        </row>
        <row r="26">
          <cell r="I26">
            <v>26</v>
          </cell>
          <cell r="J26">
            <v>751</v>
          </cell>
          <cell r="K26">
            <v>1.25</v>
          </cell>
          <cell r="L26">
            <v>45308</v>
          </cell>
          <cell r="M26">
            <v>1055.67</v>
          </cell>
          <cell r="N26">
            <v>1319.5875000000001</v>
          </cell>
          <cell r="O26">
            <v>26</v>
          </cell>
        </row>
        <row r="27">
          <cell r="I27">
            <v>27</v>
          </cell>
          <cell r="J27">
            <v>781</v>
          </cell>
          <cell r="K27">
            <v>1.3</v>
          </cell>
          <cell r="L27">
            <v>45338</v>
          </cell>
          <cell r="M27">
            <v>1055.67</v>
          </cell>
          <cell r="N27">
            <v>1372.3710000000001</v>
          </cell>
          <cell r="O27">
            <v>27</v>
          </cell>
        </row>
        <row r="28">
          <cell r="I28">
            <v>28</v>
          </cell>
          <cell r="J28">
            <v>811</v>
          </cell>
          <cell r="K28">
            <v>1.35</v>
          </cell>
          <cell r="L28">
            <v>45368</v>
          </cell>
          <cell r="M28">
            <v>1055.67</v>
          </cell>
          <cell r="N28">
            <v>1425.1545000000001</v>
          </cell>
          <cell r="O28">
            <v>28</v>
          </cell>
        </row>
        <row r="29">
          <cell r="I29">
            <v>29</v>
          </cell>
          <cell r="J29">
            <v>841</v>
          </cell>
          <cell r="K29">
            <v>1.4</v>
          </cell>
          <cell r="L29">
            <v>45398</v>
          </cell>
          <cell r="M29">
            <v>1055.67</v>
          </cell>
          <cell r="N29">
            <v>1477.9380000000001</v>
          </cell>
          <cell r="O29">
            <v>29</v>
          </cell>
        </row>
        <row r="30">
          <cell r="I30">
            <v>30</v>
          </cell>
          <cell r="J30">
            <v>871</v>
          </cell>
          <cell r="K30">
            <v>1.45</v>
          </cell>
          <cell r="L30">
            <v>45428</v>
          </cell>
          <cell r="M30">
            <v>1055.67</v>
          </cell>
          <cell r="N30">
            <v>1530.7215000000001</v>
          </cell>
          <cell r="O30">
            <v>30</v>
          </cell>
        </row>
        <row r="31">
          <cell r="I31">
            <v>31</v>
          </cell>
          <cell r="J31">
            <v>901</v>
          </cell>
          <cell r="K31">
            <v>1.5</v>
          </cell>
          <cell r="L31">
            <v>45458</v>
          </cell>
          <cell r="M31">
            <v>1055.67</v>
          </cell>
          <cell r="N31">
            <v>1583.5050000000001</v>
          </cell>
          <cell r="O31">
            <v>31</v>
          </cell>
        </row>
        <row r="32">
          <cell r="I32">
            <v>32</v>
          </cell>
          <cell r="J32">
            <v>931</v>
          </cell>
          <cell r="K32">
            <v>1.55</v>
          </cell>
          <cell r="L32">
            <v>45488</v>
          </cell>
          <cell r="M32">
            <v>1055.67</v>
          </cell>
          <cell r="N32">
            <v>1636.2885000000001</v>
          </cell>
          <cell r="O32">
            <v>32</v>
          </cell>
        </row>
        <row r="33">
          <cell r="I33">
            <v>33</v>
          </cell>
          <cell r="J33">
            <v>961</v>
          </cell>
          <cell r="K33">
            <v>1.6</v>
          </cell>
          <cell r="L33">
            <v>45518</v>
          </cell>
          <cell r="M33">
            <v>1055.67</v>
          </cell>
          <cell r="N33">
            <v>1689.0720000000001</v>
          </cell>
          <cell r="O33">
            <v>33</v>
          </cell>
        </row>
        <row r="34">
          <cell r="I34">
            <v>34</v>
          </cell>
          <cell r="J34">
            <v>991</v>
          </cell>
          <cell r="K34">
            <v>1.65</v>
          </cell>
          <cell r="L34">
            <v>45548</v>
          </cell>
          <cell r="M34">
            <v>1055.67</v>
          </cell>
          <cell r="N34">
            <v>1741.8555000000001</v>
          </cell>
          <cell r="O34">
            <v>34</v>
          </cell>
        </row>
        <row r="35">
          <cell r="I35">
            <v>35</v>
          </cell>
          <cell r="J35">
            <v>1021</v>
          </cell>
          <cell r="K35">
            <v>1.7</v>
          </cell>
          <cell r="L35">
            <v>45578</v>
          </cell>
          <cell r="M35">
            <v>1055.67</v>
          </cell>
          <cell r="N35">
            <v>1794.6390000000001</v>
          </cell>
          <cell r="O35">
            <v>35</v>
          </cell>
        </row>
        <row r="36">
          <cell r="I36">
            <v>36</v>
          </cell>
          <cell r="J36">
            <v>1051</v>
          </cell>
          <cell r="K36">
            <v>1.75</v>
          </cell>
          <cell r="L36">
            <v>45608</v>
          </cell>
          <cell r="M36">
            <v>1055.67</v>
          </cell>
          <cell r="N36">
            <v>1847.4225000000001</v>
          </cell>
          <cell r="O36">
            <v>36</v>
          </cell>
        </row>
        <row r="37">
          <cell r="I37">
            <v>37</v>
          </cell>
          <cell r="J37">
            <v>1081</v>
          </cell>
          <cell r="K37">
            <v>1.8</v>
          </cell>
          <cell r="L37">
            <v>45638</v>
          </cell>
          <cell r="M37">
            <v>1055.67</v>
          </cell>
          <cell r="N37">
            <v>1900.2060000000001</v>
          </cell>
          <cell r="O37">
            <v>37</v>
          </cell>
        </row>
        <row r="38">
          <cell r="I38">
            <v>38</v>
          </cell>
          <cell r="J38">
            <v>1111</v>
          </cell>
          <cell r="K38">
            <v>1.85</v>
          </cell>
          <cell r="L38">
            <v>45668</v>
          </cell>
          <cell r="M38">
            <v>1055.67</v>
          </cell>
          <cell r="N38">
            <v>1952.9895000000001</v>
          </cell>
          <cell r="O38">
            <v>38</v>
          </cell>
        </row>
        <row r="39">
          <cell r="I39">
            <v>39</v>
          </cell>
          <cell r="J39">
            <v>1141</v>
          </cell>
          <cell r="K39">
            <v>1.9</v>
          </cell>
          <cell r="L39">
            <v>45698</v>
          </cell>
          <cell r="M39">
            <v>1055.67</v>
          </cell>
          <cell r="N39">
            <v>2005.7730000000001</v>
          </cell>
          <cell r="O39">
            <v>39</v>
          </cell>
        </row>
        <row r="40">
          <cell r="I40">
            <v>40</v>
          </cell>
          <cell r="J40">
            <v>1171</v>
          </cell>
          <cell r="K40">
            <v>1.95</v>
          </cell>
          <cell r="L40">
            <v>45728</v>
          </cell>
          <cell r="M40">
            <v>1055.67</v>
          </cell>
          <cell r="N40">
            <v>2058.5565000000001</v>
          </cell>
          <cell r="O40">
            <v>40</v>
          </cell>
        </row>
        <row r="41">
          <cell r="I41">
            <v>41</v>
          </cell>
          <cell r="J41">
            <v>1201</v>
          </cell>
          <cell r="K41">
            <v>2</v>
          </cell>
          <cell r="L41">
            <v>45758</v>
          </cell>
          <cell r="M41">
            <v>1055.67</v>
          </cell>
          <cell r="N41">
            <v>2111.34</v>
          </cell>
          <cell r="O41">
            <v>41</v>
          </cell>
        </row>
        <row r="42">
          <cell r="I42">
            <v>42</v>
          </cell>
          <cell r="J42">
            <v>1231</v>
          </cell>
          <cell r="K42">
            <v>2.0499999999999998</v>
          </cell>
          <cell r="L42">
            <v>45788</v>
          </cell>
          <cell r="M42">
            <v>1055.67</v>
          </cell>
          <cell r="N42">
            <v>2164.1235000000001</v>
          </cell>
          <cell r="O42">
            <v>42</v>
          </cell>
        </row>
        <row r="43">
          <cell r="I43">
            <v>43</v>
          </cell>
          <cell r="J43">
            <v>1261</v>
          </cell>
          <cell r="K43">
            <v>2.1</v>
          </cell>
          <cell r="L43">
            <v>45818</v>
          </cell>
          <cell r="M43">
            <v>1055.67</v>
          </cell>
          <cell r="N43">
            <v>2216.9070000000002</v>
          </cell>
          <cell r="O43">
            <v>43</v>
          </cell>
        </row>
        <row r="44">
          <cell r="I44">
            <v>44</v>
          </cell>
          <cell r="J44">
            <v>1291</v>
          </cell>
          <cell r="K44">
            <v>2.15</v>
          </cell>
          <cell r="L44">
            <v>45848</v>
          </cell>
          <cell r="M44">
            <v>1055.67</v>
          </cell>
          <cell r="N44">
            <v>2269.6905000000002</v>
          </cell>
          <cell r="O44">
            <v>44</v>
          </cell>
        </row>
        <row r="45">
          <cell r="I45">
            <v>45</v>
          </cell>
          <cell r="J45">
            <v>1321</v>
          </cell>
          <cell r="K45">
            <v>2.2000000000000002</v>
          </cell>
          <cell r="L45">
            <v>45878</v>
          </cell>
          <cell r="M45">
            <v>1055.67</v>
          </cell>
          <cell r="N45">
            <v>2322.4740000000002</v>
          </cell>
          <cell r="O45">
            <v>45</v>
          </cell>
        </row>
        <row r="46">
          <cell r="I46">
            <v>46</v>
          </cell>
          <cell r="J46">
            <v>1351</v>
          </cell>
          <cell r="K46">
            <v>2.25</v>
          </cell>
          <cell r="L46">
            <v>45908</v>
          </cell>
          <cell r="M46">
            <v>1055.67</v>
          </cell>
          <cell r="N46">
            <v>2375.2575000000002</v>
          </cell>
          <cell r="O46">
            <v>46</v>
          </cell>
        </row>
        <row r="47">
          <cell r="I47">
            <v>47</v>
          </cell>
          <cell r="J47">
            <v>1381</v>
          </cell>
          <cell r="K47">
            <v>2.2999999999999998</v>
          </cell>
          <cell r="L47">
            <v>45938</v>
          </cell>
          <cell r="M47">
            <v>1055.67</v>
          </cell>
          <cell r="N47">
            <v>2428.0410000000002</v>
          </cell>
          <cell r="O47">
            <v>47</v>
          </cell>
        </row>
        <row r="48">
          <cell r="I48">
            <v>48</v>
          </cell>
          <cell r="J48">
            <v>1411</v>
          </cell>
          <cell r="K48">
            <v>2.35</v>
          </cell>
          <cell r="L48">
            <v>45968</v>
          </cell>
          <cell r="M48">
            <v>1055.67</v>
          </cell>
          <cell r="N48">
            <v>2480.8245000000002</v>
          </cell>
          <cell r="O48">
            <v>48</v>
          </cell>
        </row>
        <row r="50">
          <cell r="B50">
            <v>71</v>
          </cell>
        </row>
      </sheetData>
      <sheetData sheetId="4"/>
      <sheetData sheetId="5">
        <row r="14">
          <cell r="C14">
            <v>44557</v>
          </cell>
        </row>
        <row r="16">
          <cell r="C16"/>
        </row>
        <row r="17">
          <cell r="C17"/>
        </row>
        <row r="19">
          <cell r="C19">
            <v>44628</v>
          </cell>
        </row>
        <row r="21">
          <cell r="C21">
            <v>1055.67</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5.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hyperlink" Target="https://eservices.drives.ga.gov/_/" TargetMode="Externa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18" Type="http://schemas.openxmlformats.org/officeDocument/2006/relationships/printerSettings" Target="../printerSettings/printerSettings43.bin"/><Relationship Id="rId26" Type="http://schemas.openxmlformats.org/officeDocument/2006/relationships/printerSettings" Target="../printerSettings/printerSettings50.bin"/><Relationship Id="rId3" Type="http://schemas.openxmlformats.org/officeDocument/2006/relationships/printerSettings" Target="../printerSettings/printerSettings28.bin"/><Relationship Id="rId21" Type="http://schemas.openxmlformats.org/officeDocument/2006/relationships/printerSettings" Target="../printerSettings/printerSettings46.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openxmlformats.org/officeDocument/2006/relationships/printerSettings" Target="../printerSettings/printerSettings42.bin"/><Relationship Id="rId25" Type="http://schemas.openxmlformats.org/officeDocument/2006/relationships/hyperlink" Target="http://onlinemvd.dor.ga.gov/Tap/welcome.aspx" TargetMode="External"/><Relationship Id="rId2" Type="http://schemas.openxmlformats.org/officeDocument/2006/relationships/printerSettings" Target="../printerSettings/printerSettings27.bin"/><Relationship Id="rId16" Type="http://schemas.openxmlformats.org/officeDocument/2006/relationships/printerSettings" Target="../printerSettings/printerSettings41.bin"/><Relationship Id="rId20" Type="http://schemas.openxmlformats.org/officeDocument/2006/relationships/printerSettings" Target="../printerSettings/printerSettings45.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24" Type="http://schemas.openxmlformats.org/officeDocument/2006/relationships/printerSettings" Target="../printerSettings/printerSettings49.bin"/><Relationship Id="rId5" Type="http://schemas.openxmlformats.org/officeDocument/2006/relationships/printerSettings" Target="../printerSettings/printerSettings30.bin"/><Relationship Id="rId15" Type="http://schemas.openxmlformats.org/officeDocument/2006/relationships/printerSettings" Target="../printerSettings/printerSettings40.bin"/><Relationship Id="rId23" Type="http://schemas.openxmlformats.org/officeDocument/2006/relationships/printerSettings" Target="../printerSettings/printerSettings48.bin"/><Relationship Id="rId10" Type="http://schemas.openxmlformats.org/officeDocument/2006/relationships/printerSettings" Target="../printerSettings/printerSettings35.bin"/><Relationship Id="rId19" Type="http://schemas.openxmlformats.org/officeDocument/2006/relationships/printerSettings" Target="../printerSettings/printerSettings44.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 Id="rId22" Type="http://schemas.openxmlformats.org/officeDocument/2006/relationships/printerSettings" Target="../printerSettings/printerSettings47.bin"/><Relationship Id="rId2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8.bin"/><Relationship Id="rId13" Type="http://schemas.openxmlformats.org/officeDocument/2006/relationships/printerSettings" Target="../printerSettings/printerSettings63.bin"/><Relationship Id="rId18" Type="http://schemas.openxmlformats.org/officeDocument/2006/relationships/printerSettings" Target="../printerSettings/printerSettings68.bin"/><Relationship Id="rId26" Type="http://schemas.openxmlformats.org/officeDocument/2006/relationships/printerSettings" Target="../printerSettings/printerSettings75.bin"/><Relationship Id="rId3" Type="http://schemas.openxmlformats.org/officeDocument/2006/relationships/printerSettings" Target="../printerSettings/printerSettings53.bin"/><Relationship Id="rId21" Type="http://schemas.openxmlformats.org/officeDocument/2006/relationships/printerSettings" Target="../printerSettings/printerSettings71.bin"/><Relationship Id="rId7" Type="http://schemas.openxmlformats.org/officeDocument/2006/relationships/printerSettings" Target="../printerSettings/printerSettings57.bin"/><Relationship Id="rId12" Type="http://schemas.openxmlformats.org/officeDocument/2006/relationships/printerSettings" Target="../printerSettings/printerSettings62.bin"/><Relationship Id="rId17" Type="http://schemas.openxmlformats.org/officeDocument/2006/relationships/printerSettings" Target="../printerSettings/printerSettings67.bin"/><Relationship Id="rId25" Type="http://schemas.openxmlformats.org/officeDocument/2006/relationships/hyperlink" Target="https://eservices.drives.ga.gov/_/" TargetMode="External"/><Relationship Id="rId2" Type="http://schemas.openxmlformats.org/officeDocument/2006/relationships/printerSettings" Target="../printerSettings/printerSettings52.bin"/><Relationship Id="rId16" Type="http://schemas.openxmlformats.org/officeDocument/2006/relationships/printerSettings" Target="../printerSettings/printerSettings66.bin"/><Relationship Id="rId20" Type="http://schemas.openxmlformats.org/officeDocument/2006/relationships/printerSettings" Target="../printerSettings/printerSettings70.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11" Type="http://schemas.openxmlformats.org/officeDocument/2006/relationships/printerSettings" Target="../printerSettings/printerSettings61.bin"/><Relationship Id="rId24" Type="http://schemas.openxmlformats.org/officeDocument/2006/relationships/printerSettings" Target="../printerSettings/printerSettings74.bin"/><Relationship Id="rId5" Type="http://schemas.openxmlformats.org/officeDocument/2006/relationships/printerSettings" Target="../printerSettings/printerSettings55.bin"/><Relationship Id="rId15" Type="http://schemas.openxmlformats.org/officeDocument/2006/relationships/printerSettings" Target="../printerSettings/printerSettings65.bin"/><Relationship Id="rId23" Type="http://schemas.openxmlformats.org/officeDocument/2006/relationships/printerSettings" Target="../printerSettings/printerSettings73.bin"/><Relationship Id="rId10" Type="http://schemas.openxmlformats.org/officeDocument/2006/relationships/printerSettings" Target="../printerSettings/printerSettings60.bin"/><Relationship Id="rId19" Type="http://schemas.openxmlformats.org/officeDocument/2006/relationships/printerSettings" Target="../printerSettings/printerSettings69.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 Id="rId14" Type="http://schemas.openxmlformats.org/officeDocument/2006/relationships/printerSettings" Target="../printerSettings/printerSettings64.bin"/><Relationship Id="rId22" Type="http://schemas.openxmlformats.org/officeDocument/2006/relationships/printerSettings" Target="../printerSettings/printerSettings72.bin"/><Relationship Id="rId2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6.bin"/><Relationship Id="rId1" Type="http://schemas.openxmlformats.org/officeDocument/2006/relationships/hyperlink" Target="https://eservices.drives.ga.gov/_/"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4.bin"/><Relationship Id="rId13" Type="http://schemas.openxmlformats.org/officeDocument/2006/relationships/printerSettings" Target="../printerSettings/printerSettings89.bin"/><Relationship Id="rId18" Type="http://schemas.openxmlformats.org/officeDocument/2006/relationships/printerSettings" Target="../printerSettings/printerSettings94.bin"/><Relationship Id="rId3" Type="http://schemas.openxmlformats.org/officeDocument/2006/relationships/printerSettings" Target="../printerSettings/printerSettings79.bin"/><Relationship Id="rId21" Type="http://schemas.openxmlformats.org/officeDocument/2006/relationships/printerSettings" Target="../printerSettings/printerSettings97.bin"/><Relationship Id="rId7" Type="http://schemas.openxmlformats.org/officeDocument/2006/relationships/printerSettings" Target="../printerSettings/printerSettings83.bin"/><Relationship Id="rId12" Type="http://schemas.openxmlformats.org/officeDocument/2006/relationships/printerSettings" Target="../printerSettings/printerSettings88.bin"/><Relationship Id="rId17" Type="http://schemas.openxmlformats.org/officeDocument/2006/relationships/printerSettings" Target="../printerSettings/printerSettings93.bin"/><Relationship Id="rId25" Type="http://schemas.openxmlformats.org/officeDocument/2006/relationships/drawing" Target="../drawings/drawing5.xml"/><Relationship Id="rId2" Type="http://schemas.openxmlformats.org/officeDocument/2006/relationships/printerSettings" Target="../printerSettings/printerSettings78.bin"/><Relationship Id="rId16" Type="http://schemas.openxmlformats.org/officeDocument/2006/relationships/printerSettings" Target="../printerSettings/printerSettings92.bin"/><Relationship Id="rId20" Type="http://schemas.openxmlformats.org/officeDocument/2006/relationships/printerSettings" Target="../printerSettings/printerSettings96.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11" Type="http://schemas.openxmlformats.org/officeDocument/2006/relationships/printerSettings" Target="../printerSettings/printerSettings87.bin"/><Relationship Id="rId24" Type="http://schemas.openxmlformats.org/officeDocument/2006/relationships/printerSettings" Target="../printerSettings/printerSettings98.bin"/><Relationship Id="rId5" Type="http://schemas.openxmlformats.org/officeDocument/2006/relationships/printerSettings" Target="../printerSettings/printerSettings81.bin"/><Relationship Id="rId15" Type="http://schemas.openxmlformats.org/officeDocument/2006/relationships/printerSettings" Target="../printerSettings/printerSettings91.bin"/><Relationship Id="rId23" Type="http://schemas.openxmlformats.org/officeDocument/2006/relationships/hyperlink" Target="http://onlinemvd.dor.ga.gov/Tap/welcome.aspx" TargetMode="External"/><Relationship Id="rId10" Type="http://schemas.openxmlformats.org/officeDocument/2006/relationships/printerSettings" Target="../printerSettings/printerSettings86.bin"/><Relationship Id="rId19" Type="http://schemas.openxmlformats.org/officeDocument/2006/relationships/printerSettings" Target="../printerSettings/printerSettings95.bin"/><Relationship Id="rId4" Type="http://schemas.openxmlformats.org/officeDocument/2006/relationships/printerSettings" Target="../printerSettings/printerSettings80.bin"/><Relationship Id="rId9" Type="http://schemas.openxmlformats.org/officeDocument/2006/relationships/printerSettings" Target="../printerSettings/printerSettings85.bin"/><Relationship Id="rId14" Type="http://schemas.openxmlformats.org/officeDocument/2006/relationships/printerSettings" Target="../printerSettings/printerSettings90.bin"/><Relationship Id="rId22" Type="http://schemas.openxmlformats.org/officeDocument/2006/relationships/hyperlink" Target="http://onlinemvd.dor.ga.gov/Tap/welcome.aspx"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18" Type="http://schemas.openxmlformats.org/officeDocument/2006/relationships/printerSettings" Target="../printerSettings/printerSettings116.bin"/><Relationship Id="rId26" Type="http://schemas.openxmlformats.org/officeDocument/2006/relationships/drawing" Target="../drawings/drawing6.xml"/><Relationship Id="rId3" Type="http://schemas.openxmlformats.org/officeDocument/2006/relationships/printerSettings" Target="../printerSettings/printerSettings101.bin"/><Relationship Id="rId21" Type="http://schemas.openxmlformats.org/officeDocument/2006/relationships/printerSettings" Target="../printerSettings/printerSettings119.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17" Type="http://schemas.openxmlformats.org/officeDocument/2006/relationships/printerSettings" Target="../printerSettings/printerSettings115.bin"/><Relationship Id="rId25" Type="http://schemas.openxmlformats.org/officeDocument/2006/relationships/printerSettings" Target="../printerSettings/printerSettings123.bin"/><Relationship Id="rId2" Type="http://schemas.openxmlformats.org/officeDocument/2006/relationships/printerSettings" Target="../printerSettings/printerSettings100.bin"/><Relationship Id="rId16" Type="http://schemas.openxmlformats.org/officeDocument/2006/relationships/printerSettings" Target="../printerSettings/printerSettings114.bin"/><Relationship Id="rId20" Type="http://schemas.openxmlformats.org/officeDocument/2006/relationships/printerSettings" Target="../printerSettings/printerSettings118.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24" Type="http://schemas.openxmlformats.org/officeDocument/2006/relationships/printerSettings" Target="../printerSettings/printerSettings122.bin"/><Relationship Id="rId5" Type="http://schemas.openxmlformats.org/officeDocument/2006/relationships/printerSettings" Target="../printerSettings/printerSettings103.bin"/><Relationship Id="rId15" Type="http://schemas.openxmlformats.org/officeDocument/2006/relationships/printerSettings" Target="../printerSettings/printerSettings113.bin"/><Relationship Id="rId23" Type="http://schemas.openxmlformats.org/officeDocument/2006/relationships/printerSettings" Target="../printerSettings/printerSettings121.bin"/><Relationship Id="rId10" Type="http://schemas.openxmlformats.org/officeDocument/2006/relationships/printerSettings" Target="../printerSettings/printerSettings108.bin"/><Relationship Id="rId19" Type="http://schemas.openxmlformats.org/officeDocument/2006/relationships/printerSettings" Target="../printerSettings/printerSettings117.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 Id="rId22" Type="http://schemas.openxmlformats.org/officeDocument/2006/relationships/printerSettings" Target="../printerSettings/printerSettings12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18" Type="http://schemas.openxmlformats.org/officeDocument/2006/relationships/printerSettings" Target="../printerSettings/printerSettings141.bin"/><Relationship Id="rId3" Type="http://schemas.openxmlformats.org/officeDocument/2006/relationships/printerSettings" Target="../printerSettings/printerSettings126.bin"/><Relationship Id="rId21" Type="http://schemas.openxmlformats.org/officeDocument/2006/relationships/printerSettings" Target="../printerSettings/printerSettings144.bin"/><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17" Type="http://schemas.openxmlformats.org/officeDocument/2006/relationships/printerSettings" Target="../printerSettings/printerSettings140.bin"/><Relationship Id="rId25" Type="http://schemas.openxmlformats.org/officeDocument/2006/relationships/printerSettings" Target="../printerSettings/printerSettings148.bin"/><Relationship Id="rId2" Type="http://schemas.openxmlformats.org/officeDocument/2006/relationships/printerSettings" Target="../printerSettings/printerSettings125.bin"/><Relationship Id="rId16" Type="http://schemas.openxmlformats.org/officeDocument/2006/relationships/printerSettings" Target="../printerSettings/printerSettings139.bin"/><Relationship Id="rId20" Type="http://schemas.openxmlformats.org/officeDocument/2006/relationships/printerSettings" Target="../printerSettings/printerSettings143.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24" Type="http://schemas.openxmlformats.org/officeDocument/2006/relationships/printerSettings" Target="../printerSettings/printerSettings147.bin"/><Relationship Id="rId5" Type="http://schemas.openxmlformats.org/officeDocument/2006/relationships/printerSettings" Target="../printerSettings/printerSettings128.bin"/><Relationship Id="rId15" Type="http://schemas.openxmlformats.org/officeDocument/2006/relationships/printerSettings" Target="../printerSettings/printerSettings138.bin"/><Relationship Id="rId23" Type="http://schemas.openxmlformats.org/officeDocument/2006/relationships/printerSettings" Target="../printerSettings/printerSettings146.bin"/><Relationship Id="rId10" Type="http://schemas.openxmlformats.org/officeDocument/2006/relationships/printerSettings" Target="../printerSettings/printerSettings133.bin"/><Relationship Id="rId19" Type="http://schemas.openxmlformats.org/officeDocument/2006/relationships/printerSettings" Target="../printerSettings/printerSettings142.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 Id="rId22" Type="http://schemas.openxmlformats.org/officeDocument/2006/relationships/printerSettings" Target="../printerSettings/printerSettings1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tint="0.59999389629810485"/>
    <pageSetUpPr fitToPage="1"/>
  </sheetPr>
  <dimension ref="A3:K50"/>
  <sheetViews>
    <sheetView zoomScale="80" zoomScaleNormal="80" workbookViewId="0">
      <selection activeCell="F29" sqref="F29"/>
    </sheetView>
  </sheetViews>
  <sheetFormatPr defaultColWidth="9.140625" defaultRowHeight="15" x14ac:dyDescent="0.25"/>
  <cols>
    <col min="1" max="1" width="1" customWidth="1"/>
    <col min="2" max="2" width="14.28515625" customWidth="1"/>
    <col min="3" max="3" width="5.42578125" customWidth="1"/>
    <col min="4" max="4" width="3.7109375" customWidth="1"/>
    <col min="5" max="5" width="47.140625" bestFit="1" customWidth="1"/>
    <col min="6" max="6" width="22" style="2" customWidth="1"/>
    <col min="7" max="7" width="2.140625" customWidth="1"/>
    <col min="8" max="8" width="2.42578125" customWidth="1"/>
    <col min="9" max="9" width="25.7109375" customWidth="1"/>
    <col min="10" max="10" width="25.28515625" customWidth="1"/>
    <col min="11" max="11" width="28.5703125" customWidth="1"/>
    <col min="12" max="12" width="6.85546875" customWidth="1"/>
  </cols>
  <sheetData>
    <row r="3" spans="1:11" s="44" customFormat="1" ht="31.5" x14ac:dyDescent="0.5">
      <c r="C3" s="47"/>
      <c r="D3" s="47"/>
      <c r="E3" s="185" t="s">
        <v>68</v>
      </c>
      <c r="F3" s="185"/>
      <c r="G3" s="185"/>
      <c r="H3" s="185"/>
      <c r="I3" s="185"/>
      <c r="J3" s="185"/>
      <c r="K3" s="185"/>
    </row>
    <row r="4" spans="1:11" s="44" customFormat="1" ht="31.5" x14ac:dyDescent="0.5">
      <c r="B4" s="47"/>
      <c r="C4" s="47"/>
      <c r="D4" s="47"/>
      <c r="E4" s="185" t="s">
        <v>196</v>
      </c>
      <c r="F4" s="185"/>
      <c r="G4" s="185"/>
      <c r="H4" s="185"/>
      <c r="I4" s="185"/>
      <c r="J4" s="185"/>
      <c r="K4" s="185"/>
    </row>
    <row r="5" spans="1:11" s="44" customFormat="1" ht="15.75" customHeight="1" x14ac:dyDescent="0.5">
      <c r="B5" s="47"/>
      <c r="C5" s="47"/>
      <c r="D5" s="47"/>
      <c r="E5" s="94"/>
      <c r="F5" s="94"/>
      <c r="G5" s="94"/>
      <c r="H5" s="94"/>
      <c r="I5" s="94"/>
      <c r="J5" s="94"/>
      <c r="K5" s="94"/>
    </row>
    <row r="6" spans="1:11" s="45" customFormat="1" ht="13.5" thickBot="1" x14ac:dyDescent="0.25">
      <c r="F6" s="46"/>
    </row>
    <row r="7" spans="1:11" ht="18" customHeight="1" x14ac:dyDescent="0.25">
      <c r="A7" s="3"/>
      <c r="B7" s="217" t="s">
        <v>184</v>
      </c>
      <c r="C7" s="217"/>
      <c r="D7" s="217"/>
      <c r="E7" s="217"/>
      <c r="F7" s="217"/>
      <c r="G7" s="4"/>
      <c r="I7" s="199" t="s">
        <v>57</v>
      </c>
      <c r="J7" s="200"/>
      <c r="K7" s="203" t="s">
        <v>62</v>
      </c>
    </row>
    <row r="8" spans="1:11" ht="18" customHeight="1" x14ac:dyDescent="0.25">
      <c r="A8" s="5"/>
      <c r="B8" s="218"/>
      <c r="C8" s="218"/>
      <c r="D8" s="218"/>
      <c r="E8" s="218"/>
      <c r="F8" s="218"/>
      <c r="G8" s="7"/>
      <c r="I8" s="201"/>
      <c r="J8" s="202"/>
      <c r="K8" s="204"/>
    </row>
    <row r="9" spans="1:11" ht="18" customHeight="1" x14ac:dyDescent="0.25">
      <c r="A9" s="8"/>
      <c r="B9" s="218"/>
      <c r="C9" s="218"/>
      <c r="D9" s="218"/>
      <c r="E9" s="218"/>
      <c r="F9" s="218"/>
      <c r="G9" s="7"/>
      <c r="I9" s="205" t="s">
        <v>171</v>
      </c>
      <c r="J9" s="206"/>
      <c r="K9" s="209" t="s">
        <v>172</v>
      </c>
    </row>
    <row r="10" spans="1:11" ht="51" customHeight="1" x14ac:dyDescent="0.25">
      <c r="A10" s="21"/>
      <c r="B10" s="219"/>
      <c r="C10" s="219"/>
      <c r="D10" s="219"/>
      <c r="E10" s="219"/>
      <c r="F10" s="219"/>
      <c r="G10" s="116"/>
      <c r="I10" s="205"/>
      <c r="J10" s="206"/>
      <c r="K10" s="209"/>
    </row>
    <row r="11" spans="1:11" ht="18" customHeight="1" x14ac:dyDescent="0.25">
      <c r="A11" s="5"/>
      <c r="B11" s="212" t="s">
        <v>69</v>
      </c>
      <c r="C11" s="8"/>
      <c r="D11" s="8"/>
      <c r="E11" s="6"/>
      <c r="F11" s="49"/>
      <c r="G11" s="7"/>
      <c r="I11" s="205"/>
      <c r="J11" s="206"/>
      <c r="K11" s="209"/>
    </row>
    <row r="12" spans="1:11" ht="18" customHeight="1" thickBot="1" x14ac:dyDescent="0.3">
      <c r="A12" s="5"/>
      <c r="B12" s="212"/>
      <c r="C12" s="8">
        <v>1</v>
      </c>
      <c r="D12" s="8"/>
      <c r="E12" s="6" t="s">
        <v>142</v>
      </c>
      <c r="F12" s="27"/>
      <c r="G12" s="7"/>
      <c r="I12" s="207"/>
      <c r="J12" s="208"/>
      <c r="K12" s="210"/>
    </row>
    <row r="13" spans="1:11" ht="18" customHeight="1" x14ac:dyDescent="0.25">
      <c r="A13" s="5"/>
      <c r="B13" s="212"/>
      <c r="C13" s="8">
        <v>2</v>
      </c>
      <c r="D13" s="8"/>
      <c r="E13" s="96"/>
      <c r="F13" s="27"/>
      <c r="G13" s="7"/>
      <c r="I13" s="34"/>
      <c r="J13" s="35"/>
      <c r="K13" s="38"/>
    </row>
    <row r="14" spans="1:11" ht="18" customHeight="1" x14ac:dyDescent="0.25">
      <c r="A14" s="5"/>
      <c r="B14" s="212"/>
      <c r="C14" s="8">
        <v>3</v>
      </c>
      <c r="D14" s="8"/>
      <c r="E14" s="1"/>
      <c r="F14" s="27"/>
      <c r="G14" s="7"/>
      <c r="I14" s="36" t="s">
        <v>4</v>
      </c>
      <c r="J14" s="37" t="s">
        <v>19</v>
      </c>
      <c r="K14" s="39" t="s">
        <v>34</v>
      </c>
    </row>
    <row r="15" spans="1:11" ht="18" customHeight="1" x14ac:dyDescent="0.25">
      <c r="A15" s="5"/>
      <c r="B15" s="212"/>
      <c r="C15" s="8">
        <v>4</v>
      </c>
      <c r="D15" s="8"/>
      <c r="E15" s="1"/>
      <c r="F15" s="27"/>
      <c r="G15" s="7"/>
      <c r="I15" s="36" t="s">
        <v>64</v>
      </c>
      <c r="J15" s="37" t="s">
        <v>21</v>
      </c>
      <c r="K15" s="39" t="s">
        <v>35</v>
      </c>
    </row>
    <row r="16" spans="1:11" ht="18" customHeight="1" x14ac:dyDescent="0.25">
      <c r="A16" s="5"/>
      <c r="B16" s="212"/>
      <c r="C16" s="8">
        <v>5</v>
      </c>
      <c r="D16" s="8"/>
      <c r="E16" s="96"/>
      <c r="F16" s="27"/>
      <c r="G16" s="7"/>
      <c r="I16" s="36" t="s">
        <v>5</v>
      </c>
      <c r="J16" s="37" t="s">
        <v>2</v>
      </c>
      <c r="K16" s="39" t="s">
        <v>36</v>
      </c>
    </row>
    <row r="17" spans="1:11" ht="18" customHeight="1" x14ac:dyDescent="0.25">
      <c r="A17" s="5"/>
      <c r="B17" s="212"/>
      <c r="C17" s="8">
        <v>6</v>
      </c>
      <c r="D17" s="8"/>
      <c r="E17" s="1"/>
      <c r="F17" s="29"/>
      <c r="G17" s="7"/>
      <c r="I17" s="36" t="s">
        <v>16</v>
      </c>
      <c r="J17" s="37" t="s">
        <v>22</v>
      </c>
      <c r="K17" s="39" t="s">
        <v>37</v>
      </c>
    </row>
    <row r="18" spans="1:11" ht="18" customHeight="1" x14ac:dyDescent="0.25">
      <c r="A18" s="5"/>
      <c r="B18" s="212"/>
      <c r="C18" s="8">
        <v>7</v>
      </c>
      <c r="D18" s="8"/>
      <c r="E18" s="1"/>
      <c r="F18" s="29"/>
      <c r="G18" s="7"/>
      <c r="I18" s="36" t="s">
        <v>6</v>
      </c>
      <c r="J18" s="37" t="s">
        <v>23</v>
      </c>
      <c r="K18" s="39" t="s">
        <v>38</v>
      </c>
    </row>
    <row r="19" spans="1:11" ht="18" customHeight="1" x14ac:dyDescent="0.25">
      <c r="A19" s="5"/>
      <c r="B19" s="212"/>
      <c r="C19" s="8">
        <v>8</v>
      </c>
      <c r="D19" s="8"/>
      <c r="E19" s="1"/>
      <c r="F19" s="29"/>
      <c r="G19" s="7"/>
      <c r="I19" s="36" t="s">
        <v>7</v>
      </c>
      <c r="J19" s="37" t="s">
        <v>31</v>
      </c>
      <c r="K19" s="39" t="s">
        <v>41</v>
      </c>
    </row>
    <row r="20" spans="1:11" ht="18" customHeight="1" x14ac:dyDescent="0.25">
      <c r="A20" s="5"/>
      <c r="B20" s="212"/>
      <c r="C20" s="8">
        <v>9</v>
      </c>
      <c r="D20" s="8"/>
      <c r="E20" s="1"/>
      <c r="F20" s="29"/>
      <c r="G20" s="7"/>
      <c r="I20" s="36" t="s">
        <v>33</v>
      </c>
      <c r="J20" s="37" t="s">
        <v>24</v>
      </c>
      <c r="K20" s="39" t="s">
        <v>42</v>
      </c>
    </row>
    <row r="21" spans="1:11" ht="18" customHeight="1" x14ac:dyDescent="0.25">
      <c r="A21" s="5"/>
      <c r="B21" s="212"/>
      <c r="C21" s="8">
        <v>10</v>
      </c>
      <c r="D21" s="8"/>
      <c r="E21" s="1"/>
      <c r="F21" s="29"/>
      <c r="G21" s="7"/>
      <c r="I21" s="36" t="s">
        <v>8</v>
      </c>
      <c r="J21" s="37" t="s">
        <v>25</v>
      </c>
      <c r="K21" s="39" t="s">
        <v>43</v>
      </c>
    </row>
    <row r="22" spans="1:11" ht="18" customHeight="1" x14ac:dyDescent="0.25">
      <c r="A22" s="5"/>
      <c r="B22" s="212"/>
      <c r="C22" s="8">
        <v>11</v>
      </c>
      <c r="D22" s="8"/>
      <c r="E22" s="1"/>
      <c r="F22" s="29"/>
      <c r="G22" s="7"/>
      <c r="I22" s="36" t="s">
        <v>9</v>
      </c>
      <c r="J22" s="37" t="s">
        <v>26</v>
      </c>
      <c r="K22" s="39" t="s">
        <v>44</v>
      </c>
    </row>
    <row r="23" spans="1:11" ht="18" customHeight="1" x14ac:dyDescent="0.25">
      <c r="A23" s="5"/>
      <c r="B23" s="212"/>
      <c r="C23" s="8">
        <v>12</v>
      </c>
      <c r="D23" s="8"/>
      <c r="E23" s="1"/>
      <c r="F23" s="29"/>
      <c r="G23" s="7"/>
      <c r="I23" s="36" t="s">
        <v>10</v>
      </c>
      <c r="J23" s="37" t="s">
        <v>27</v>
      </c>
      <c r="K23" s="39" t="s">
        <v>45</v>
      </c>
    </row>
    <row r="24" spans="1:11" ht="18" customHeight="1" x14ac:dyDescent="0.25">
      <c r="A24" s="5"/>
      <c r="B24" s="212"/>
      <c r="C24" s="8">
        <v>13</v>
      </c>
      <c r="D24" s="8"/>
      <c r="E24" s="1"/>
      <c r="F24" s="29"/>
      <c r="G24" s="7"/>
      <c r="I24" s="36" t="s">
        <v>11</v>
      </c>
      <c r="J24" s="37" t="s">
        <v>28</v>
      </c>
      <c r="K24" s="39" t="s">
        <v>46</v>
      </c>
    </row>
    <row r="25" spans="1:11" ht="18" customHeight="1" x14ac:dyDescent="0.25">
      <c r="A25" s="21"/>
      <c r="B25" s="213"/>
      <c r="C25" s="16">
        <v>14</v>
      </c>
      <c r="D25" s="16"/>
      <c r="E25" s="19" t="s">
        <v>173</v>
      </c>
      <c r="F25" s="42">
        <f>SUM(F12:F24)</f>
        <v>0</v>
      </c>
      <c r="G25" s="25"/>
      <c r="I25" s="36" t="s">
        <v>63</v>
      </c>
      <c r="J25" s="37" t="s">
        <v>13</v>
      </c>
      <c r="K25" s="39" t="s">
        <v>47</v>
      </c>
    </row>
    <row r="26" spans="1:11" ht="18" customHeight="1" x14ac:dyDescent="0.25">
      <c r="A26" s="5"/>
      <c r="B26" s="214" t="s">
        <v>58</v>
      </c>
      <c r="C26" s="18"/>
      <c r="D26" s="18"/>
      <c r="E26" s="106"/>
      <c r="F26" s="30"/>
      <c r="G26" s="7"/>
      <c r="I26" s="36" t="s">
        <v>39</v>
      </c>
      <c r="J26" s="37" t="s">
        <v>12</v>
      </c>
      <c r="K26" s="39" t="s">
        <v>48</v>
      </c>
    </row>
    <row r="27" spans="1:11" ht="18" customHeight="1" x14ac:dyDescent="0.25">
      <c r="A27" s="5"/>
      <c r="B27" s="215"/>
      <c r="C27" s="8">
        <v>15</v>
      </c>
      <c r="D27" s="8"/>
      <c r="E27" s="6" t="s">
        <v>59</v>
      </c>
      <c r="F27" s="27"/>
      <c r="G27" s="7"/>
      <c r="I27" s="36" t="s">
        <v>40</v>
      </c>
      <c r="J27" s="37" t="s">
        <v>32</v>
      </c>
      <c r="K27" s="39" t="s">
        <v>49</v>
      </c>
    </row>
    <row r="28" spans="1:11" ht="18" customHeight="1" x14ac:dyDescent="0.25">
      <c r="A28" s="5"/>
      <c r="B28" s="215"/>
      <c r="C28" s="8">
        <v>16</v>
      </c>
      <c r="D28" s="8"/>
      <c r="E28" s="6" t="s">
        <v>0</v>
      </c>
      <c r="F28" s="27"/>
      <c r="G28" s="7"/>
      <c r="I28" s="36" t="s">
        <v>15</v>
      </c>
      <c r="J28" s="37" t="s">
        <v>29</v>
      </c>
      <c r="K28" s="39" t="s">
        <v>50</v>
      </c>
    </row>
    <row r="29" spans="1:11" ht="18" customHeight="1" x14ac:dyDescent="0.25">
      <c r="A29" s="5"/>
      <c r="B29" s="215"/>
      <c r="C29" s="8">
        <v>17</v>
      </c>
      <c r="D29" s="8"/>
      <c r="E29" s="6" t="s">
        <v>1</v>
      </c>
      <c r="F29" s="27"/>
      <c r="G29" s="7"/>
      <c r="I29" s="36" t="s">
        <v>17</v>
      </c>
      <c r="J29" s="37" t="s">
        <v>20</v>
      </c>
      <c r="K29" s="39" t="s">
        <v>51</v>
      </c>
    </row>
    <row r="30" spans="1:11" ht="18" customHeight="1" x14ac:dyDescent="0.25">
      <c r="A30" s="21"/>
      <c r="B30" s="216"/>
      <c r="C30" s="16">
        <v>18</v>
      </c>
      <c r="D30" s="16"/>
      <c r="E30" s="17" t="s">
        <v>155</v>
      </c>
      <c r="F30" s="31">
        <f>SUM(F27:F29)</f>
        <v>0</v>
      </c>
      <c r="G30" s="25"/>
      <c r="I30" s="36" t="s">
        <v>3</v>
      </c>
      <c r="J30" s="37" t="s">
        <v>30</v>
      </c>
      <c r="K30" s="39" t="s">
        <v>52</v>
      </c>
    </row>
    <row r="31" spans="1:11" ht="18" customHeight="1" x14ac:dyDescent="0.25">
      <c r="A31" s="5"/>
      <c r="B31" s="211" t="s">
        <v>70</v>
      </c>
      <c r="C31" s="18"/>
      <c r="D31" s="18"/>
      <c r="E31" s="18"/>
      <c r="F31" s="32"/>
      <c r="G31" s="7"/>
      <c r="I31" s="36" t="s">
        <v>18</v>
      </c>
      <c r="J31" s="37" t="s">
        <v>14</v>
      </c>
      <c r="K31" s="39" t="s">
        <v>54</v>
      </c>
    </row>
    <row r="32" spans="1:11" ht="18" customHeight="1" thickBot="1" x14ac:dyDescent="0.3">
      <c r="A32" s="5"/>
      <c r="B32" s="212"/>
      <c r="C32" s="8">
        <v>19</v>
      </c>
      <c r="D32" s="8"/>
      <c r="E32" s="23" t="s">
        <v>156</v>
      </c>
      <c r="F32" s="31">
        <f>F25</f>
        <v>0</v>
      </c>
      <c r="G32" s="7"/>
      <c r="I32" s="186"/>
      <c r="J32" s="187"/>
      <c r="K32" s="39" t="s">
        <v>55</v>
      </c>
    </row>
    <row r="33" spans="1:11" ht="18" customHeight="1" x14ac:dyDescent="0.25">
      <c r="A33" s="5"/>
      <c r="B33" s="212"/>
      <c r="C33" s="8">
        <v>20</v>
      </c>
      <c r="D33" s="8"/>
      <c r="E33" s="23" t="s">
        <v>179</v>
      </c>
      <c r="F33" s="31">
        <f>F32-F30</f>
        <v>0</v>
      </c>
      <c r="G33" s="7"/>
      <c r="I33" s="188" t="s">
        <v>66</v>
      </c>
      <c r="J33" s="189"/>
      <c r="K33" s="39" t="s">
        <v>56</v>
      </c>
    </row>
    <row r="34" spans="1:11" ht="18" customHeight="1" x14ac:dyDescent="0.25">
      <c r="A34" s="5"/>
      <c r="B34" s="212"/>
      <c r="C34" s="8"/>
      <c r="D34" s="8"/>
      <c r="E34" s="6"/>
      <c r="F34" s="33"/>
      <c r="G34" s="7"/>
      <c r="I34" s="190"/>
      <c r="J34" s="191"/>
      <c r="K34" s="39" t="s">
        <v>53</v>
      </c>
    </row>
    <row r="35" spans="1:11" ht="18" customHeight="1" x14ac:dyDescent="0.25">
      <c r="A35" s="21"/>
      <c r="B35" s="213"/>
      <c r="C35" s="16">
        <v>21</v>
      </c>
      <c r="D35" s="16"/>
      <c r="E35" s="17" t="s">
        <v>198</v>
      </c>
      <c r="F35" s="31">
        <f>IF(F33&gt;0,F33*0.07,0)</f>
        <v>0</v>
      </c>
      <c r="G35" s="7"/>
      <c r="I35" s="190"/>
      <c r="J35" s="191"/>
      <c r="K35" s="39"/>
    </row>
    <row r="36" spans="1:11" ht="18" customHeight="1" x14ac:dyDescent="0.25">
      <c r="A36" s="5"/>
      <c r="B36" s="24"/>
      <c r="C36" s="8"/>
      <c r="D36" s="8"/>
      <c r="E36" s="14"/>
      <c r="F36" s="12"/>
      <c r="G36" s="7"/>
      <c r="I36" s="190" t="s">
        <v>67</v>
      </c>
      <c r="J36" s="191"/>
      <c r="K36" s="39"/>
    </row>
    <row r="37" spans="1:11" ht="18" customHeight="1" x14ac:dyDescent="0.25">
      <c r="A37" s="5"/>
      <c r="B37" s="194"/>
      <c r="C37" s="194"/>
      <c r="D37" s="194"/>
      <c r="E37" s="194"/>
      <c r="F37" s="194"/>
      <c r="G37" s="7"/>
      <c r="I37" s="190"/>
      <c r="J37" s="191"/>
      <c r="K37" s="39"/>
    </row>
    <row r="38" spans="1:11" ht="18" customHeight="1" thickBot="1" x14ac:dyDescent="0.3">
      <c r="A38" s="9"/>
      <c r="B38" s="195"/>
      <c r="C38" s="195"/>
      <c r="D38" s="195"/>
      <c r="E38" s="195"/>
      <c r="F38" s="195"/>
      <c r="G38" s="11"/>
      <c r="I38" s="192"/>
      <c r="J38" s="193"/>
      <c r="K38" s="40"/>
    </row>
    <row r="39" spans="1:11" ht="10.5" customHeight="1" thickBot="1" x14ac:dyDescent="0.3"/>
    <row r="40" spans="1:11" ht="15" customHeight="1" x14ac:dyDescent="0.25">
      <c r="A40" s="196" t="s">
        <v>145</v>
      </c>
      <c r="B40" s="197"/>
      <c r="C40" s="197"/>
      <c r="D40" s="197"/>
      <c r="E40" s="197"/>
      <c r="F40" s="197"/>
      <c r="G40" s="197"/>
      <c r="H40" s="197"/>
      <c r="I40" s="197"/>
      <c r="J40" s="197"/>
      <c r="K40" s="198"/>
    </row>
    <row r="41" spans="1:11" x14ac:dyDescent="0.25">
      <c r="A41" s="5" t="s">
        <v>135</v>
      </c>
      <c r="B41" s="8"/>
      <c r="C41" s="43" t="s">
        <v>134</v>
      </c>
      <c r="D41" s="43"/>
      <c r="E41" s="43"/>
      <c r="F41" s="8"/>
      <c r="G41" s="8"/>
      <c r="H41" s="8"/>
      <c r="I41" s="8"/>
      <c r="J41" s="8"/>
      <c r="K41" s="7"/>
    </row>
    <row r="42" spans="1:11" x14ac:dyDescent="0.25">
      <c r="A42" s="5" t="s">
        <v>136</v>
      </c>
      <c r="B42" s="8"/>
      <c r="C42" s="8"/>
      <c r="D42" s="8"/>
      <c r="E42" s="8"/>
      <c r="F42" s="8"/>
      <c r="G42" s="8"/>
      <c r="H42" s="8"/>
      <c r="I42" s="8"/>
      <c r="J42" s="8"/>
      <c r="K42" s="7"/>
    </row>
    <row r="43" spans="1:11" x14ac:dyDescent="0.25">
      <c r="A43" s="5" t="s">
        <v>137</v>
      </c>
      <c r="B43" s="8"/>
      <c r="C43" s="8"/>
      <c r="D43" s="8"/>
      <c r="E43" s="8"/>
      <c r="F43" s="12"/>
      <c r="G43" s="8"/>
      <c r="H43" s="8"/>
      <c r="I43" s="8"/>
      <c r="J43" s="8"/>
      <c r="K43" s="7"/>
    </row>
    <row r="44" spans="1:11" ht="15.75" thickBot="1" x14ac:dyDescent="0.3">
      <c r="A44" s="9" t="s">
        <v>146</v>
      </c>
      <c r="B44" s="10"/>
      <c r="C44" s="10"/>
      <c r="D44" s="10"/>
      <c r="E44" s="10"/>
      <c r="F44" s="13"/>
      <c r="G44" s="10"/>
      <c r="H44" s="10"/>
      <c r="I44" s="10"/>
      <c r="J44" s="10"/>
      <c r="K44" s="147" t="s">
        <v>195</v>
      </c>
    </row>
    <row r="49" ht="15" customHeight="1" x14ac:dyDescent="0.25"/>
    <row r="50" ht="15" customHeight="1" x14ac:dyDescent="0.25"/>
  </sheetData>
  <sheetProtection algorithmName="SHA-512" hashValue="RdzCmN3U/fpZHZ4cbM/ob/8MHJuaeDoM5fU7pn83rruTe9n55Lmc6Lt3RAzW2j+Fm/JOoNqewhoj0nVZuPNa6Q==" saltValue="anX2ccEyZfLbrzVfqTu38w==" spinCount="100000" sheet="1" objects="1" scenarios="1"/>
  <sortState xmlns:xlrd2="http://schemas.microsoft.com/office/spreadsheetml/2017/richdata2" ref="I6:I38">
    <sortCondition ref="I6"/>
  </sortState>
  <customSheetViews>
    <customSheetView guid="{3338698C-6ABB-4F82-B447-31E1F4732DD6}" scale="80" showPageBreaks="1" fitToPage="1" printArea="1">
      <selection activeCell="F26" sqref="F26"/>
      <pageMargins left="0.25" right="0.25" top="0.5" bottom="0.5" header="0.3" footer="0.3"/>
      <printOptions horizontalCentered="1" verticalCentered="1"/>
      <pageSetup scale="71" orientation="landscape" r:id="rId1"/>
    </customSheetView>
    <customSheetView guid="{D215050B-690D-4403-B2B0-0A3622EF8F61}" scale="80" showPageBreaks="1" fitToPage="1" printArea="1">
      <selection activeCell="E11" sqref="E11"/>
      <pageMargins left="0.25" right="0.25" top="0.5" bottom="0.5" header="0.3" footer="0.3"/>
      <printOptions horizontalCentered="1" verticalCentered="1"/>
      <pageSetup scale="70" orientation="landscape" r:id="rId2"/>
    </customSheetView>
    <customSheetView guid="{4C153500-2030-4F92-BCD8-5945F635DF63}" scale="76" showPageBreaks="1" fitToPage="1" printArea="1" topLeftCell="A4">
      <selection activeCell="F23" sqref="F23"/>
      <pageMargins left="0.25" right="0.25" top="0.5" bottom="0.5" header="0.3" footer="0.3"/>
      <printOptions horizontalCentered="1" verticalCentered="1"/>
      <pageSetup scale="71" orientation="landscape" r:id="rId3"/>
    </customSheetView>
    <customSheetView guid="{D40B8171-E052-4A84-AB87-1666EEB5B51E}" scale="76" fitToPage="1">
      <selection activeCell="F11" sqref="F11"/>
      <pageMargins left="0.25" right="0.25" top="0.5" bottom="0.5" header="0.3" footer="0.3"/>
      <printOptions horizontalCentered="1" verticalCentered="1"/>
      <pageSetup scale="71" orientation="landscape" r:id="rId4"/>
    </customSheetView>
    <customSheetView guid="{C53BAC97-0203-4D63-B1E1-21495DDB7F8E}" scale="76" showPageBreaks="1" fitToPage="1" printArea="1" topLeftCell="A7">
      <selection activeCell="F27" sqref="F27"/>
      <pageMargins left="0.25" right="0.25" top="0.5" bottom="0.5" header="0.3" footer="0.3"/>
      <printOptions horizontalCentered="1" verticalCentered="1"/>
      <pageSetup scale="71" orientation="landscape" r:id="rId5"/>
    </customSheetView>
    <customSheetView guid="{533ABC86-E15B-468A-AD8F-695976FEF0C7}" scale="76" fitToPage="1">
      <selection activeCell="E18" sqref="E18"/>
      <pageMargins left="0.25" right="0.25" top="0.5" bottom="0.5" header="0.3" footer="0.3"/>
      <printOptions horizontalCentered="1" verticalCentered="1"/>
      <pageSetup scale="74" orientation="landscape" r:id="rId6"/>
    </customSheetView>
    <customSheetView guid="{8540A485-8561-46AC-8C22-A5843A32E961}" scale="76" fitToPage="1" topLeftCell="A4">
      <selection activeCell="E13" sqref="E13"/>
      <pageMargins left="0.25" right="0.25" top="0.5" bottom="0.5" header="0.3" footer="0.3"/>
      <printOptions horizontalCentered="1" verticalCentered="1"/>
      <pageSetup scale="75" orientation="landscape" r:id="rId7"/>
    </customSheetView>
    <customSheetView guid="{0935D68C-01F8-4D2B-B4B8-A1D554BF5D1D}" scale="76" fitToPage="1">
      <selection activeCell="F7" sqref="F7"/>
      <pageMargins left="0.25" right="0.25" top="0.5" bottom="0.5" header="0.3" footer="0.3"/>
      <printOptions horizontalCentered="1" verticalCentered="1"/>
      <pageSetup scale="75" orientation="landscape" r:id="rId8"/>
    </customSheetView>
    <customSheetView guid="{94BBD5A1-EB8E-4C6F-A92E-4261BC4EF1E1}" scale="76" showPageBreaks="1" fitToPage="1" printArea="1" topLeftCell="A7">
      <selection activeCell="F26" sqref="F26"/>
      <pageMargins left="0.25" right="0.25" top="0.5" bottom="0.5" header="0.3" footer="0.3"/>
      <printOptions horizontalCentered="1" verticalCentered="1"/>
      <pageSetup scale="75" orientation="landscape" r:id="rId9"/>
    </customSheetView>
    <customSheetView guid="{ACCC9FDB-D609-4561-841E-199E41E937D8}" scale="76" fitToPage="1" topLeftCell="A19">
      <selection activeCell="F25" sqref="F25"/>
      <pageMargins left="0.25" right="0.25" top="0.5" bottom="0.5" header="0.3" footer="0.3"/>
      <printOptions horizontalCentered="1" verticalCentered="1"/>
      <pageSetup scale="75" orientation="landscape" r:id="rId10"/>
    </customSheetView>
    <customSheetView guid="{80E491ED-73E3-45D9-BD02-0A84EA00B40B}" scale="76" fitToPage="1">
      <selection activeCell="F7" sqref="F7"/>
      <pageMargins left="0.25" right="0.25" top="0.5" bottom="0.5" header="0.3" footer="0.3"/>
      <printOptions horizontalCentered="1" verticalCentered="1"/>
      <pageSetup scale="75" orientation="landscape" r:id="rId11"/>
    </customSheetView>
    <customSheetView guid="{C4D86DDD-7A92-49B5-B8A6-F8ED682E48AF}" scale="76" fitToPage="1">
      <selection activeCell="F33" sqref="F33"/>
      <pageMargins left="0.25" right="0.25" top="0.5" bottom="0.5" header="0.3" footer="0.3"/>
      <printOptions horizontalCentered="1" verticalCentered="1"/>
      <pageSetup scale="75" orientation="landscape" r:id="rId12"/>
    </customSheetView>
    <customSheetView guid="{E04B425C-3F15-4442-AC0B-DF2205A7896E}" scale="76" fitToPage="1">
      <selection activeCell="F7" sqref="F7"/>
      <pageMargins left="0.25" right="0.25" top="0.5" bottom="0.5" header="0.3" footer="0.3"/>
      <printOptions horizontalCentered="1" verticalCentered="1"/>
      <pageSetup scale="75" orientation="landscape" r:id="rId13"/>
    </customSheetView>
    <customSheetView guid="{691B6CD6-7C0B-4169-B9C3-3D59C541D323}" scale="76" fitToPage="1">
      <selection activeCell="F7" sqref="F7"/>
      <pageMargins left="0.25" right="0.25" top="0.5" bottom="0.5" header="0.3" footer="0.3"/>
      <printOptions horizontalCentered="1" verticalCentered="1"/>
      <pageSetup scale="75" orientation="landscape" r:id="rId14"/>
    </customSheetView>
    <customSheetView guid="{8CECF908-018F-46D3-869E-7032CA9F5093}" scale="76" fitToPage="1" topLeftCell="A7">
      <selection activeCell="F26" sqref="F26"/>
      <pageMargins left="0.25" right="0.25" top="0.5" bottom="0.5" header="0.3" footer="0.3"/>
      <printOptions horizontalCentered="1" verticalCentered="1"/>
      <pageSetup scale="75" orientation="landscape" r:id="rId15"/>
    </customSheetView>
    <customSheetView guid="{82F7CA06-A296-4CA4-81CE-85BCE9263991}" scale="85" fitToPage="1">
      <selection activeCell="F7" sqref="F7"/>
      <pageMargins left="0.25" right="0.25" top="0.5" bottom="0.5" header="0.3" footer="0.3"/>
      <printOptions horizontalCentered="1" verticalCentered="1"/>
      <pageSetup scale="75" orientation="landscape" r:id="rId16"/>
    </customSheetView>
    <customSheetView guid="{2B1C2739-EE93-43F6-AE95-E79F7D838E34}" scale="64" fitToPage="1">
      <selection activeCell="F7" sqref="F7"/>
      <pageMargins left="0.25" right="0.25" top="0.5" bottom="0.5" header="0.3" footer="0.3"/>
      <printOptions horizontalCentered="1" verticalCentered="1"/>
      <pageSetup scale="75" orientation="landscape" r:id="rId17"/>
    </customSheetView>
    <customSheetView guid="{28FE4B8C-E2A3-4D9F-A405-9CF70D83549B}" scale="76" showPageBreaks="1" fitToPage="1" printArea="1">
      <selection activeCell="F7" sqref="F7"/>
      <pageMargins left="0.25" right="0.25" top="0.5" bottom="0.5" header="0.3" footer="0.3"/>
      <printOptions horizontalCentered="1" verticalCentered="1"/>
      <pageSetup scale="75" orientation="landscape" r:id="rId18"/>
    </customSheetView>
    <customSheetView guid="{D33C6355-C889-498C-82A0-2F604F82A84B}" scale="76" fitToPage="1">
      <selection activeCell="F7" sqref="F7"/>
      <pageMargins left="0.25" right="0.25" top="0.5" bottom="0.5" header="0.3" footer="0.3"/>
      <printOptions horizontalCentered="1" verticalCentered="1"/>
      <pageSetup scale="75" orientation="landscape" r:id="rId19"/>
    </customSheetView>
    <customSheetView guid="{2E0040B6-483B-4366-9E7D-2BC77C109392}" scale="76" showPageBreaks="1" fitToPage="1" printArea="1" topLeftCell="A4">
      <selection activeCell="E13" sqref="E13"/>
      <pageMargins left="0.25" right="0.25" top="0.5" bottom="0.5" header="0.3" footer="0.3"/>
      <printOptions horizontalCentered="1" verticalCentered="1"/>
      <pageSetup scale="75" orientation="landscape" r:id="rId20"/>
    </customSheetView>
    <customSheetView guid="{BBBD7747-5089-4538-B1A7-E9CF69F8A5F1}" scale="76" showPageBreaks="1" fitToPage="1" printArea="1">
      <selection activeCell="E20" sqref="E20"/>
      <pageMargins left="0.25" right="0.25" top="0.5" bottom="0.5" header="0.3" footer="0.3"/>
      <printOptions horizontalCentered="1" verticalCentered="1"/>
      <pageSetup scale="73" orientation="landscape" r:id="rId21"/>
    </customSheetView>
    <customSheetView guid="{B9EEAD2F-E2B9-4A95-A30E-763064ABC90E}" scale="76" fitToPage="1">
      <selection activeCell="F11" sqref="F11"/>
      <pageMargins left="0.25" right="0.25" top="0.5" bottom="0.5" header="0.3" footer="0.3"/>
      <printOptions horizontalCentered="1" verticalCentered="1"/>
      <pageSetup scale="71" orientation="landscape" r:id="rId22"/>
    </customSheetView>
    <customSheetView guid="{2C2B5BEE-A68B-4F86-BD6F-77040A97686E}" scale="76" fitToPage="1">
      <selection activeCell="F11" sqref="F11"/>
      <pageMargins left="0.25" right="0.25" top="0.5" bottom="0.5" header="0.3" footer="0.3"/>
      <printOptions horizontalCentered="1" verticalCentered="1"/>
      <pageSetup scale="71" orientation="landscape" r:id="rId23"/>
    </customSheetView>
    <customSheetView guid="{96FACEF2-BBBA-48C3-9110-AE74A9932770}" scale="76" fitToPage="1">
      <selection activeCell="O12" sqref="O12"/>
      <pageMargins left="0.25" right="0.25" top="0.5" bottom="0.5" header="0.3" footer="0.3"/>
      <printOptions horizontalCentered="1" verticalCentered="1"/>
      <pageSetup scale="71" orientation="landscape" r:id="rId24"/>
    </customSheetView>
  </customSheetViews>
  <mergeCells count="15">
    <mergeCell ref="A40:K40"/>
    <mergeCell ref="I7:J8"/>
    <mergeCell ref="K7:K8"/>
    <mergeCell ref="I9:J12"/>
    <mergeCell ref="K9:K12"/>
    <mergeCell ref="B31:B35"/>
    <mergeCell ref="B26:B30"/>
    <mergeCell ref="B11:B25"/>
    <mergeCell ref="B7:F10"/>
    <mergeCell ref="E4:K4"/>
    <mergeCell ref="E3:K3"/>
    <mergeCell ref="I32:J32"/>
    <mergeCell ref="I33:J35"/>
    <mergeCell ref="I36:J38"/>
    <mergeCell ref="B37:F38"/>
  </mergeCells>
  <conditionalFormatting sqref="F25 F30 F32:F33 F35">
    <cfRule type="cellIs" dxfId="18" priority="1" operator="equal">
      <formula>0</formula>
    </cfRule>
  </conditionalFormatting>
  <hyperlinks>
    <hyperlink ref="C41" r:id="rId25" xr:uid="{00000000-0004-0000-0000-000000000000}"/>
  </hyperlinks>
  <printOptions horizontalCentered="1" verticalCentered="1"/>
  <pageMargins left="0.25" right="0.25" top="0.5" bottom="0.5" header="0.3" footer="0.3"/>
  <pageSetup scale="68" orientation="landscape" r:id="rId26"/>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39997558519241921"/>
    <pageSetUpPr fitToPage="1"/>
  </sheetPr>
  <dimension ref="A3:P51"/>
  <sheetViews>
    <sheetView topLeftCell="A7" zoomScale="80" zoomScaleNormal="80" workbookViewId="0">
      <selection activeCell="F34" sqref="F34"/>
    </sheetView>
  </sheetViews>
  <sheetFormatPr defaultColWidth="9.140625" defaultRowHeight="15" x14ac:dyDescent="0.25"/>
  <cols>
    <col min="1" max="1" width="1" customWidth="1"/>
    <col min="2" max="2" width="15.85546875" customWidth="1"/>
    <col min="3" max="3" width="5.42578125" customWidth="1"/>
    <col min="4" max="4" width="3.28515625" customWidth="1"/>
    <col min="5" max="5" width="52.5703125" customWidth="1"/>
    <col min="6" max="6" width="15.7109375" style="2" customWidth="1"/>
    <col min="7" max="7" width="2.140625" customWidth="1"/>
    <col min="8" max="8" width="2.42578125" customWidth="1"/>
    <col min="9" max="9" width="1.5703125" customWidth="1"/>
    <col min="10" max="10" width="22.28515625" customWidth="1"/>
    <col min="11" max="11" width="21.140625" customWidth="1"/>
    <col min="12" max="12" width="34.5703125" customWidth="1"/>
    <col min="13" max="13" width="6.28515625" customWidth="1"/>
    <col min="14" max="16" width="9.140625" customWidth="1"/>
  </cols>
  <sheetData>
    <row r="3" spans="1:12" s="44" customFormat="1" ht="31.5" x14ac:dyDescent="0.5">
      <c r="C3" s="47"/>
      <c r="D3" s="47"/>
      <c r="E3" s="185" t="s">
        <v>74</v>
      </c>
      <c r="F3" s="185"/>
      <c r="G3" s="185"/>
      <c r="H3" s="185"/>
      <c r="I3" s="185"/>
      <c r="J3" s="185"/>
      <c r="K3" s="185"/>
      <c r="L3" s="185"/>
    </row>
    <row r="4" spans="1:12" s="44" customFormat="1" ht="31.5" x14ac:dyDescent="0.5">
      <c r="B4" s="47"/>
      <c r="C4" s="47"/>
      <c r="D4" s="47"/>
      <c r="E4" s="185" t="s">
        <v>196</v>
      </c>
      <c r="F4" s="185"/>
      <c r="G4" s="185"/>
      <c r="H4" s="185"/>
      <c r="I4" s="185"/>
      <c r="J4" s="185"/>
      <c r="K4" s="185"/>
      <c r="L4" s="185"/>
    </row>
    <row r="5" spans="1:12" s="44" customFormat="1" ht="12.75" customHeight="1" x14ac:dyDescent="0.5">
      <c r="B5" s="47"/>
      <c r="C5" s="47"/>
      <c r="D5" s="47"/>
      <c r="E5" s="94"/>
      <c r="F5" s="94"/>
      <c r="G5" s="94"/>
      <c r="H5" s="94"/>
      <c r="I5" s="94"/>
      <c r="J5" s="94"/>
      <c r="K5" s="94"/>
      <c r="L5" s="94"/>
    </row>
    <row r="6" spans="1:12" s="45" customFormat="1" ht="15.75" customHeight="1" thickBot="1" x14ac:dyDescent="0.25">
      <c r="F6" s="46"/>
    </row>
    <row r="7" spans="1:12" ht="18" customHeight="1" x14ac:dyDescent="0.3">
      <c r="A7" s="3"/>
      <c r="B7" s="221" t="s">
        <v>183</v>
      </c>
      <c r="C7" s="221"/>
      <c r="D7" s="221"/>
      <c r="E7" s="221"/>
      <c r="F7" s="221"/>
      <c r="G7" s="4"/>
      <c r="I7" s="138"/>
      <c r="J7" s="199" t="s">
        <v>57</v>
      </c>
      <c r="K7" s="200"/>
      <c r="L7" s="203" t="s">
        <v>62</v>
      </c>
    </row>
    <row r="8" spans="1:12" ht="18" customHeight="1" x14ac:dyDescent="0.3">
      <c r="A8" s="5"/>
      <c r="B8" s="222"/>
      <c r="C8" s="222"/>
      <c r="D8" s="222"/>
      <c r="E8" s="222"/>
      <c r="F8" s="222"/>
      <c r="G8" s="7"/>
      <c r="I8" s="138"/>
      <c r="J8" s="201"/>
      <c r="K8" s="202"/>
      <c r="L8" s="204"/>
    </row>
    <row r="9" spans="1:12" ht="18" customHeight="1" x14ac:dyDescent="0.3">
      <c r="A9" s="5"/>
      <c r="B9" s="222"/>
      <c r="C9" s="222"/>
      <c r="D9" s="222"/>
      <c r="E9" s="222"/>
      <c r="F9" s="222"/>
      <c r="G9" s="7"/>
      <c r="I9" s="138"/>
      <c r="J9" s="224" t="s">
        <v>171</v>
      </c>
      <c r="K9" s="225"/>
      <c r="L9" s="209" t="s">
        <v>172</v>
      </c>
    </row>
    <row r="10" spans="1:12" ht="18" customHeight="1" x14ac:dyDescent="0.3">
      <c r="A10" s="5"/>
      <c r="B10" s="222"/>
      <c r="C10" s="222"/>
      <c r="D10" s="222"/>
      <c r="E10" s="222"/>
      <c r="F10" s="222"/>
      <c r="G10" s="7"/>
      <c r="I10" s="138"/>
      <c r="J10" s="224"/>
      <c r="K10" s="225"/>
      <c r="L10" s="209"/>
    </row>
    <row r="11" spans="1:12" ht="18" customHeight="1" x14ac:dyDescent="0.3">
      <c r="A11" s="52"/>
      <c r="B11" s="222"/>
      <c r="C11" s="222"/>
      <c r="D11" s="222"/>
      <c r="E11" s="222"/>
      <c r="F11" s="222"/>
      <c r="G11" s="7"/>
      <c r="I11" s="140"/>
      <c r="J11" s="224"/>
      <c r="K11" s="225"/>
      <c r="L11" s="209"/>
    </row>
    <row r="12" spans="1:12" ht="18" customHeight="1" thickBot="1" x14ac:dyDescent="0.35">
      <c r="A12" s="50"/>
      <c r="B12" s="223"/>
      <c r="C12" s="223"/>
      <c r="D12" s="223"/>
      <c r="E12" s="223"/>
      <c r="F12" s="223"/>
      <c r="G12" s="7"/>
      <c r="I12" s="144"/>
      <c r="J12" s="226"/>
      <c r="K12" s="227"/>
      <c r="L12" s="210"/>
    </row>
    <row r="13" spans="1:12" ht="18" customHeight="1" x14ac:dyDescent="0.25">
      <c r="A13" s="20"/>
      <c r="B13" s="211" t="s">
        <v>69</v>
      </c>
      <c r="C13" s="18"/>
      <c r="D13" s="18"/>
      <c r="E13" s="22"/>
      <c r="F13" s="49"/>
      <c r="G13" s="7"/>
      <c r="I13" s="144"/>
      <c r="J13" s="34"/>
      <c r="K13" s="35"/>
      <c r="L13" s="38"/>
    </row>
    <row r="14" spans="1:12" ht="18" customHeight="1" x14ac:dyDescent="0.25">
      <c r="A14" s="5"/>
      <c r="B14" s="212"/>
      <c r="C14" s="8">
        <v>1</v>
      </c>
      <c r="D14" s="8"/>
      <c r="E14" s="6" t="s">
        <v>72</v>
      </c>
      <c r="F14" s="27"/>
      <c r="G14" s="7"/>
      <c r="I14" s="144"/>
      <c r="J14" s="36" t="s">
        <v>4</v>
      </c>
      <c r="K14" s="37" t="s">
        <v>19</v>
      </c>
      <c r="L14" s="39" t="s">
        <v>34</v>
      </c>
    </row>
    <row r="15" spans="1:12" ht="18" customHeight="1" x14ac:dyDescent="0.25">
      <c r="A15" s="5"/>
      <c r="B15" s="212"/>
      <c r="C15" s="8">
        <v>2</v>
      </c>
      <c r="D15" s="8"/>
      <c r="E15" s="91"/>
      <c r="F15" s="27"/>
      <c r="G15" s="7"/>
      <c r="I15" s="142"/>
      <c r="J15" s="36" t="s">
        <v>64</v>
      </c>
      <c r="K15" s="37" t="s">
        <v>21</v>
      </c>
      <c r="L15" s="39" t="s">
        <v>35</v>
      </c>
    </row>
    <row r="16" spans="1:12" ht="18" customHeight="1" x14ac:dyDescent="0.25">
      <c r="A16" s="5"/>
      <c r="B16" s="212"/>
      <c r="C16" s="8">
        <v>3</v>
      </c>
      <c r="D16" s="8"/>
      <c r="E16" s="1"/>
      <c r="F16" s="27"/>
      <c r="G16" s="7"/>
      <c r="I16" s="142"/>
      <c r="J16" s="36" t="s">
        <v>5</v>
      </c>
      <c r="K16" s="37" t="s">
        <v>2</v>
      </c>
      <c r="L16" s="39" t="s">
        <v>36</v>
      </c>
    </row>
    <row r="17" spans="1:16" ht="18" customHeight="1" x14ac:dyDescent="0.25">
      <c r="A17" s="5"/>
      <c r="B17" s="212"/>
      <c r="C17" s="8">
        <v>4</v>
      </c>
      <c r="D17" s="8"/>
      <c r="E17" s="1"/>
      <c r="F17" s="27"/>
      <c r="G17" s="7"/>
      <c r="I17" s="142"/>
      <c r="J17" s="36" t="s">
        <v>16</v>
      </c>
      <c r="K17" s="37" t="s">
        <v>22</v>
      </c>
      <c r="L17" s="39" t="s">
        <v>37</v>
      </c>
    </row>
    <row r="18" spans="1:16" ht="18" customHeight="1" x14ac:dyDescent="0.25">
      <c r="A18" s="5"/>
      <c r="B18" s="212"/>
      <c r="C18" s="8">
        <v>5</v>
      </c>
      <c r="D18" s="8"/>
      <c r="E18" s="91"/>
      <c r="F18" s="27"/>
      <c r="G18" s="7"/>
      <c r="I18" s="142"/>
      <c r="J18" s="36" t="s">
        <v>6</v>
      </c>
      <c r="K18" s="37" t="s">
        <v>23</v>
      </c>
      <c r="L18" s="39" t="s">
        <v>38</v>
      </c>
    </row>
    <row r="19" spans="1:16" ht="18" customHeight="1" x14ac:dyDescent="0.25">
      <c r="A19" s="5"/>
      <c r="B19" s="212"/>
      <c r="C19" s="8">
        <v>6</v>
      </c>
      <c r="D19" s="8"/>
      <c r="E19" s="1"/>
      <c r="F19" s="98"/>
      <c r="G19" s="7"/>
      <c r="I19" s="142"/>
      <c r="J19" s="36" t="s">
        <v>7</v>
      </c>
      <c r="K19" s="37" t="s">
        <v>31</v>
      </c>
      <c r="L19" s="39" t="s">
        <v>41</v>
      </c>
    </row>
    <row r="20" spans="1:16" ht="18" customHeight="1" x14ac:dyDescent="0.3">
      <c r="A20" s="5"/>
      <c r="B20" s="212"/>
      <c r="C20" s="8">
        <v>7</v>
      </c>
      <c r="D20" s="8"/>
      <c r="E20" s="1"/>
      <c r="F20" s="98"/>
      <c r="G20" s="7"/>
      <c r="I20" s="138"/>
      <c r="J20" s="36" t="s">
        <v>33</v>
      </c>
      <c r="K20" s="37" t="s">
        <v>24</v>
      </c>
      <c r="L20" s="39" t="s">
        <v>42</v>
      </c>
    </row>
    <row r="21" spans="1:16" ht="18" customHeight="1" x14ac:dyDescent="0.3">
      <c r="A21" s="5"/>
      <c r="B21" s="212"/>
      <c r="C21" s="8">
        <v>8</v>
      </c>
      <c r="D21" s="8"/>
      <c r="E21" s="1"/>
      <c r="F21" s="98"/>
      <c r="G21" s="7"/>
      <c r="I21" s="138"/>
      <c r="J21" s="36" t="s">
        <v>8</v>
      </c>
      <c r="K21" s="37" t="s">
        <v>25</v>
      </c>
      <c r="L21" s="39" t="s">
        <v>43</v>
      </c>
    </row>
    <row r="22" spans="1:16" ht="18" customHeight="1" x14ac:dyDescent="0.3">
      <c r="A22" s="5"/>
      <c r="B22" s="212"/>
      <c r="C22" s="8">
        <v>9</v>
      </c>
      <c r="D22" s="8"/>
      <c r="E22" s="1"/>
      <c r="F22" s="98"/>
      <c r="G22" s="7"/>
      <c r="I22" s="138"/>
      <c r="J22" s="36" t="s">
        <v>9</v>
      </c>
      <c r="K22" s="37" t="s">
        <v>26</v>
      </c>
      <c r="L22" s="39" t="s">
        <v>44</v>
      </c>
    </row>
    <row r="23" spans="1:16" ht="18" customHeight="1" x14ac:dyDescent="0.3">
      <c r="A23" s="5"/>
      <c r="B23" s="212"/>
      <c r="C23" s="8">
        <v>10</v>
      </c>
      <c r="D23" s="8"/>
      <c r="E23" s="1"/>
      <c r="F23" s="98"/>
      <c r="G23" s="7"/>
      <c r="I23" s="138"/>
      <c r="J23" s="36" t="s">
        <v>10</v>
      </c>
      <c r="K23" s="37" t="s">
        <v>27</v>
      </c>
      <c r="L23" s="39" t="s">
        <v>45</v>
      </c>
    </row>
    <row r="24" spans="1:16" ht="18" customHeight="1" x14ac:dyDescent="0.25">
      <c r="A24" s="5"/>
      <c r="B24" s="212"/>
      <c r="C24" s="8">
        <v>11</v>
      </c>
      <c r="D24" s="8"/>
      <c r="E24" s="1"/>
      <c r="F24" s="98"/>
      <c r="G24" s="7"/>
      <c r="I24" s="139"/>
      <c r="J24" s="36" t="s">
        <v>11</v>
      </c>
      <c r="K24" s="37" t="s">
        <v>28</v>
      </c>
      <c r="L24" s="39" t="s">
        <v>46</v>
      </c>
      <c r="P24" s="132"/>
    </row>
    <row r="25" spans="1:16" ht="18" customHeight="1" x14ac:dyDescent="0.25">
      <c r="A25" s="5"/>
      <c r="B25" s="212"/>
      <c r="C25" s="8">
        <v>12</v>
      </c>
      <c r="D25" s="8"/>
      <c r="E25" s="1"/>
      <c r="F25" s="98"/>
      <c r="G25" s="7"/>
      <c r="I25" s="144"/>
      <c r="J25" s="36" t="s">
        <v>63</v>
      </c>
      <c r="K25" s="37" t="s">
        <v>13</v>
      </c>
      <c r="L25" s="39" t="s">
        <v>47</v>
      </c>
    </row>
    <row r="26" spans="1:16" ht="18" customHeight="1" x14ac:dyDescent="0.25">
      <c r="A26" s="5"/>
      <c r="B26" s="212"/>
      <c r="C26" s="8">
        <v>13</v>
      </c>
      <c r="D26" s="8"/>
      <c r="E26" s="1"/>
      <c r="F26" s="98"/>
      <c r="G26" s="25"/>
      <c r="I26" s="144"/>
      <c r="J26" s="36" t="s">
        <v>39</v>
      </c>
      <c r="K26" s="37" t="s">
        <v>12</v>
      </c>
      <c r="L26" s="39" t="s">
        <v>48</v>
      </c>
    </row>
    <row r="27" spans="1:16" ht="18" customHeight="1" x14ac:dyDescent="0.25">
      <c r="A27" s="21"/>
      <c r="B27" s="213"/>
      <c r="C27" s="16">
        <v>14</v>
      </c>
      <c r="D27" s="16"/>
      <c r="E27" s="19" t="s">
        <v>173</v>
      </c>
      <c r="F27" s="42">
        <f>SUM(F14:F26)</f>
        <v>0</v>
      </c>
      <c r="G27" s="7"/>
      <c r="I27" s="139"/>
      <c r="J27" s="36" t="s">
        <v>40</v>
      </c>
      <c r="K27" s="37" t="s">
        <v>32</v>
      </c>
      <c r="L27" s="39" t="s">
        <v>49</v>
      </c>
    </row>
    <row r="28" spans="1:16" ht="18" customHeight="1" x14ac:dyDescent="0.25">
      <c r="A28" s="5"/>
      <c r="B28" s="173"/>
      <c r="C28" s="8"/>
      <c r="D28" s="8"/>
      <c r="E28" s="176"/>
      <c r="F28" s="86"/>
      <c r="G28" s="7"/>
      <c r="I28" s="140"/>
      <c r="J28" s="36" t="s">
        <v>15</v>
      </c>
      <c r="K28" s="37" t="s">
        <v>29</v>
      </c>
      <c r="L28" s="39" t="s">
        <v>50</v>
      </c>
    </row>
    <row r="29" spans="1:16" ht="18" customHeight="1" x14ac:dyDescent="0.25">
      <c r="A29" s="5"/>
      <c r="B29" s="174"/>
      <c r="C29" s="8"/>
      <c r="D29" s="8"/>
      <c r="E29" s="177"/>
      <c r="F29" s="87"/>
      <c r="G29" s="7"/>
      <c r="I29" s="140"/>
      <c r="J29" s="36" t="s">
        <v>17</v>
      </c>
      <c r="K29" s="37" t="s">
        <v>20</v>
      </c>
      <c r="L29" s="39" t="s">
        <v>51</v>
      </c>
    </row>
    <row r="30" spans="1:16" ht="18" customHeight="1" x14ac:dyDescent="0.25">
      <c r="A30" s="21"/>
      <c r="B30" s="175"/>
      <c r="C30" s="16"/>
      <c r="D30" s="16"/>
      <c r="E30" s="178"/>
      <c r="F30" s="179"/>
      <c r="G30" s="7"/>
      <c r="I30" s="141"/>
      <c r="J30" s="36" t="s">
        <v>3</v>
      </c>
      <c r="K30" s="37" t="s">
        <v>30</v>
      </c>
      <c r="L30" s="39" t="s">
        <v>52</v>
      </c>
    </row>
    <row r="31" spans="1:16" ht="18" customHeight="1" x14ac:dyDescent="0.25">
      <c r="A31" s="5"/>
      <c r="B31" s="214" t="s">
        <v>76</v>
      </c>
      <c r="C31" s="8"/>
      <c r="D31" s="8"/>
      <c r="E31" s="88"/>
      <c r="F31" s="87"/>
      <c r="G31" s="7"/>
      <c r="I31" s="141"/>
      <c r="J31" s="36" t="s">
        <v>18</v>
      </c>
      <c r="K31" s="37" t="s">
        <v>14</v>
      </c>
      <c r="L31" s="39" t="s">
        <v>54</v>
      </c>
    </row>
    <row r="32" spans="1:16" ht="18" customHeight="1" thickBot="1" x14ac:dyDescent="0.3">
      <c r="A32" s="5"/>
      <c r="B32" s="215"/>
      <c r="C32" s="8"/>
      <c r="D32" s="8"/>
      <c r="E32" s="220" t="s">
        <v>147</v>
      </c>
      <c r="F32" s="54"/>
      <c r="G32" s="7"/>
      <c r="I32" s="141"/>
      <c r="J32" s="186"/>
      <c r="K32" s="187"/>
      <c r="L32" s="39" t="s">
        <v>55</v>
      </c>
    </row>
    <row r="33" spans="1:12" ht="18" customHeight="1" x14ac:dyDescent="0.25">
      <c r="A33" s="5"/>
      <c r="B33" s="215"/>
      <c r="C33" s="8">
        <v>16</v>
      </c>
      <c r="D33" s="8"/>
      <c r="E33" s="220"/>
      <c r="F33" s="95">
        <f>F27</f>
        <v>0</v>
      </c>
      <c r="G33" s="7"/>
      <c r="I33" s="145"/>
      <c r="J33" s="188" t="s">
        <v>66</v>
      </c>
      <c r="K33" s="189"/>
      <c r="L33" s="39" t="s">
        <v>56</v>
      </c>
    </row>
    <row r="34" spans="1:12" ht="18" customHeight="1" x14ac:dyDescent="0.25">
      <c r="A34" s="21"/>
      <c r="B34" s="216"/>
      <c r="C34" s="16">
        <v>17</v>
      </c>
      <c r="D34" s="16"/>
      <c r="E34" s="17" t="s">
        <v>59</v>
      </c>
      <c r="F34" s="27"/>
      <c r="G34" s="7"/>
      <c r="I34" s="146"/>
      <c r="J34" s="190"/>
      <c r="K34" s="191"/>
      <c r="L34" s="39" t="s">
        <v>53</v>
      </c>
    </row>
    <row r="35" spans="1:12" ht="18" customHeight="1" x14ac:dyDescent="0.25">
      <c r="A35" s="5"/>
      <c r="B35" s="211" t="s">
        <v>70</v>
      </c>
      <c r="C35" s="8"/>
      <c r="D35" s="8"/>
      <c r="E35" s="23"/>
      <c r="F35" s="53"/>
      <c r="G35" s="7"/>
      <c r="I35" s="146"/>
      <c r="J35" s="190"/>
      <c r="K35" s="191"/>
      <c r="L35" s="39"/>
    </row>
    <row r="36" spans="1:12" ht="18" customHeight="1" x14ac:dyDescent="0.25">
      <c r="A36" s="5"/>
      <c r="B36" s="212"/>
      <c r="C36" s="8">
        <v>18</v>
      </c>
      <c r="D36" s="8"/>
      <c r="E36" s="23" t="s">
        <v>174</v>
      </c>
      <c r="F36" s="31">
        <f>F33-F34</f>
        <v>0</v>
      </c>
      <c r="G36" s="7"/>
      <c r="I36" s="146"/>
      <c r="J36" s="190" t="s">
        <v>67</v>
      </c>
      <c r="K36" s="191"/>
      <c r="L36" s="39"/>
    </row>
    <row r="37" spans="1:12" ht="18" customHeight="1" x14ac:dyDescent="0.25">
      <c r="A37" s="5"/>
      <c r="B37" s="212"/>
      <c r="C37" s="8"/>
      <c r="D37" s="8"/>
      <c r="E37" s="6"/>
      <c r="F37" s="33"/>
      <c r="G37" s="7"/>
      <c r="I37" s="146"/>
      <c r="J37" s="190"/>
      <c r="K37" s="191"/>
      <c r="L37" s="39"/>
    </row>
    <row r="38" spans="1:12" ht="18" customHeight="1" thickBot="1" x14ac:dyDescent="0.3">
      <c r="A38" s="21"/>
      <c r="B38" s="213"/>
      <c r="C38" s="16">
        <v>19</v>
      </c>
      <c r="D38" s="16"/>
      <c r="E38" s="17" t="s">
        <v>199</v>
      </c>
      <c r="F38" s="31">
        <f>IF(F33-F34&gt;0,F36*0.07,0)</f>
        <v>0</v>
      </c>
      <c r="G38" s="7"/>
      <c r="I38" s="146"/>
      <c r="J38" s="192"/>
      <c r="K38" s="193"/>
      <c r="L38" s="40"/>
    </row>
    <row r="39" spans="1:12" ht="18" customHeight="1" thickBot="1" x14ac:dyDescent="0.3">
      <c r="A39" s="9"/>
      <c r="B39" s="26"/>
      <c r="C39" s="10"/>
      <c r="D39" s="10"/>
      <c r="E39" s="10"/>
      <c r="F39" s="13"/>
      <c r="G39" s="11"/>
      <c r="I39" s="146"/>
      <c r="J39" s="143"/>
      <c r="K39" s="143"/>
      <c r="L39" s="143"/>
    </row>
    <row r="40" spans="1:12" ht="10.5" customHeight="1" thickBot="1" x14ac:dyDescent="0.3"/>
    <row r="41" spans="1:12" ht="15" customHeight="1" x14ac:dyDescent="0.25">
      <c r="A41" s="196" t="s">
        <v>145</v>
      </c>
      <c r="B41" s="197"/>
      <c r="C41" s="197"/>
      <c r="D41" s="197"/>
      <c r="E41" s="197"/>
      <c r="F41" s="197"/>
      <c r="G41" s="197"/>
      <c r="H41" s="197"/>
      <c r="I41" s="197"/>
      <c r="J41" s="197"/>
      <c r="K41" s="197"/>
      <c r="L41" s="198"/>
    </row>
    <row r="42" spans="1:12" x14ac:dyDescent="0.25">
      <c r="A42" s="5" t="s">
        <v>135</v>
      </c>
      <c r="B42" s="8"/>
      <c r="C42" s="43" t="s">
        <v>134</v>
      </c>
      <c r="D42" s="8"/>
      <c r="E42" s="43"/>
      <c r="F42" s="8"/>
      <c r="G42" s="8"/>
      <c r="H42" s="8"/>
      <c r="I42" s="8"/>
      <c r="J42" s="8"/>
      <c r="K42" s="8"/>
      <c r="L42" s="7"/>
    </row>
    <row r="43" spans="1:12" x14ac:dyDescent="0.25">
      <c r="A43" s="5" t="s">
        <v>136</v>
      </c>
      <c r="B43" s="8"/>
      <c r="C43" s="8"/>
      <c r="D43" s="8"/>
      <c r="E43" s="8"/>
      <c r="F43" s="8"/>
      <c r="G43" s="8"/>
      <c r="H43" s="8"/>
      <c r="I43" s="8"/>
      <c r="J43" s="8"/>
      <c r="K43" s="8"/>
      <c r="L43" s="7"/>
    </row>
    <row r="44" spans="1:12" x14ac:dyDescent="0.25">
      <c r="A44" s="5" t="s">
        <v>137</v>
      </c>
      <c r="B44" s="8"/>
      <c r="C44" s="8"/>
      <c r="D44" s="8"/>
      <c r="E44" s="8"/>
      <c r="F44" s="12"/>
      <c r="G44" s="8"/>
      <c r="H44" s="8"/>
      <c r="I44" s="8"/>
      <c r="J44" s="8"/>
      <c r="K44" s="8"/>
      <c r="L44" s="7"/>
    </row>
    <row r="45" spans="1:12" ht="15.75" thickBot="1" x14ac:dyDescent="0.3">
      <c r="A45" s="9" t="s">
        <v>146</v>
      </c>
      <c r="B45" s="10"/>
      <c r="C45" s="10"/>
      <c r="D45" s="10"/>
      <c r="E45" s="10"/>
      <c r="F45" s="13"/>
      <c r="G45" s="10"/>
      <c r="H45" s="10"/>
      <c r="I45" s="10"/>
      <c r="J45" s="10"/>
      <c r="K45" s="10"/>
      <c r="L45" s="107" t="s">
        <v>195</v>
      </c>
    </row>
    <row r="50" ht="15" customHeight="1" x14ac:dyDescent="0.25"/>
    <row r="51" ht="15" customHeight="1" x14ac:dyDescent="0.25"/>
  </sheetData>
  <sheetProtection algorithmName="SHA-512" hashValue="gpgL5J0qFK/OsrVgA6KIMvU4IRwqqAHf5yBJLsGrwLxNcjIyJLA62MKppA2gJ75rkYgurMJ0VUiPwpjQxAYHeQ==" saltValue="ktASzaLirMbeRf4rHsz/Zw==" spinCount="100000" sheet="1" objects="1" scenarios="1"/>
  <customSheetViews>
    <customSheetView guid="{3338698C-6ABB-4F82-B447-31E1F4732DD6}" scale="80" fitToPage="1">
      <selection activeCell="F13" sqref="F13"/>
      <pageMargins left="0.25" right="0.25" top="0.5" bottom="0.5" header="0.3" footer="0.3"/>
      <printOptions horizontalCentered="1" verticalCentered="1"/>
      <pageSetup scale="70" orientation="landscape" r:id="rId1"/>
    </customSheetView>
    <customSheetView guid="{D215050B-690D-4403-B2B0-0A3622EF8F61}" scale="80" showPageBreaks="1" fitToPage="1">
      <selection activeCell="F32" sqref="F32"/>
      <pageMargins left="0.25" right="0.25" top="0.5" bottom="0.5" header="0.3" footer="0.3"/>
      <printOptions horizontalCentered="1" verticalCentered="1"/>
      <pageSetup scale="72" orientation="landscape" r:id="rId2"/>
    </customSheetView>
    <customSheetView guid="{4C153500-2030-4F92-BCD8-5945F635DF63}" scale="67" fitToPage="1">
      <selection activeCell="F32" sqref="F32"/>
      <pageMargins left="0.25" right="0.25" top="0.5" bottom="0.5" header="0.3" footer="0.3"/>
      <printOptions horizontalCentered="1" verticalCentered="1"/>
      <pageSetup scale="72" orientation="landscape" r:id="rId3"/>
    </customSheetView>
    <customSheetView guid="{D40B8171-E052-4A84-AB87-1666EEB5B51E}" scale="67" fitToPage="1" topLeftCell="A4">
      <selection activeCell="J10" sqref="J10:L12"/>
      <pageMargins left="0.25" right="0.25" top="0.5" bottom="0.5" header="0.3" footer="0.3"/>
      <printOptions horizontalCentered="1" verticalCentered="1"/>
      <pageSetup scale="72" orientation="landscape" r:id="rId4"/>
    </customSheetView>
    <customSheetView guid="{C53BAC97-0203-4D63-B1E1-21495DDB7F8E}" scale="67" fitToPage="1" topLeftCell="A4">
      <selection activeCell="E24" sqref="E24"/>
      <pageMargins left="0.25" right="0.25" top="0.5" bottom="0.5" header="0.3" footer="0.3"/>
      <printOptions horizontalCentered="1" verticalCentered="1"/>
      <pageSetup scale="72" orientation="landscape" r:id="rId5"/>
    </customSheetView>
    <customSheetView guid="{533ABC86-E15B-468A-AD8F-695976FEF0C7}" scale="67" showPageBreaks="1" fitToPage="1" topLeftCell="A4">
      <selection activeCell="F16" sqref="F16"/>
      <pageMargins left="0.25" right="0.25" top="0.5" bottom="0.5" header="0.3" footer="0.3"/>
      <printOptions horizontalCentered="1" verticalCentered="1"/>
      <pageSetup scale="72" orientation="landscape" r:id="rId6"/>
    </customSheetView>
    <customSheetView guid="{8540A485-8561-46AC-8C22-A5843A32E961}" scale="67" showPageBreaks="1" fitToPage="1">
      <selection activeCell="F10" sqref="F10"/>
      <pageMargins left="0.25" right="0.25" top="0.5" bottom="0.5" header="0.3" footer="0.3"/>
      <printOptions horizontalCentered="1" verticalCentered="1"/>
      <pageSetup scale="73" orientation="landscape" r:id="rId7"/>
    </customSheetView>
    <customSheetView guid="{0935D68C-01F8-4D2B-B4B8-A1D554BF5D1D}" scale="67" fitToPage="1">
      <selection activeCell="F10" sqref="F10"/>
      <pageMargins left="0.25" right="0.25" top="0.5" bottom="0.5" header="0.3" footer="0.3"/>
      <printOptions horizontalCentered="1" verticalCentered="1"/>
      <pageSetup scale="73" orientation="landscape" r:id="rId8"/>
    </customSheetView>
    <customSheetView guid="{94BBD5A1-EB8E-4C6F-A92E-4261BC4EF1E1}" scale="67" fitToPage="1" topLeftCell="A7">
      <pageMargins left="0.25" right="0.25" top="0.5" bottom="0.5" header="0.3" footer="0.3"/>
      <printOptions horizontalCentered="1" verticalCentered="1"/>
      <pageSetup scale="73" orientation="landscape" r:id="rId9"/>
    </customSheetView>
    <customSheetView guid="{ACCC9FDB-D609-4561-841E-199E41E937D8}" scale="67" fitToPage="1" topLeftCell="A22">
      <selection activeCell="F10" sqref="F10"/>
      <pageMargins left="0.25" right="0.25" top="0.5" bottom="0.5" header="0.3" footer="0.3"/>
      <printOptions horizontalCentered="1" verticalCentered="1"/>
      <pageSetup scale="73" orientation="landscape" r:id="rId10"/>
    </customSheetView>
    <customSheetView guid="{80E491ED-73E3-45D9-BD02-0A84EA00B40B}" scale="67" fitToPage="1">
      <selection activeCell="F27" sqref="F27"/>
      <pageMargins left="0.25" right="0.25" top="0.5" bottom="0.5" header="0.3" footer="0.3"/>
      <printOptions horizontalCentered="1" verticalCentered="1"/>
      <pageSetup scale="73" orientation="landscape" r:id="rId11"/>
    </customSheetView>
    <customSheetView guid="{C4D86DDD-7A92-49B5-B8A6-F8ED682E48AF}" scale="67" fitToPage="1">
      <selection activeCell="F36" sqref="F36"/>
      <pageMargins left="0.25" right="0.25" top="0.5" bottom="0.5" header="0.3" footer="0.3"/>
      <printOptions horizontalCentered="1" verticalCentered="1"/>
      <pageSetup scale="73" orientation="landscape" r:id="rId12"/>
    </customSheetView>
    <customSheetView guid="{E04B425C-3F15-4442-AC0B-DF2205A7896E}" scale="67" fitToPage="1">
      <pageMargins left="0.25" right="0.25" top="0.5" bottom="0.5" header="0.3" footer="0.3"/>
      <printOptions horizontalCentered="1" verticalCentered="1"/>
      <pageSetup scale="73" orientation="landscape" r:id="rId13"/>
    </customSheetView>
    <customSheetView guid="{691B6CD6-7C0B-4169-B9C3-3D59C541D323}" scale="67" fitToPage="1">
      <selection activeCell="F10" sqref="F10"/>
      <pageMargins left="0.25" right="0.25" top="0.5" bottom="0.5" header="0.3" footer="0.3"/>
      <printOptions horizontalCentered="1" verticalCentered="1"/>
      <pageSetup scale="73" orientation="landscape" r:id="rId14"/>
    </customSheetView>
    <customSheetView guid="{8CECF908-018F-46D3-869E-7032CA9F5093}" scale="81" fitToPage="1">
      <pageMargins left="0.25" right="0.25" top="0.5" bottom="0.5" header="0.3" footer="0.3"/>
      <printOptions horizontalCentered="1" verticalCentered="1"/>
      <pageSetup scale="73" orientation="landscape" r:id="rId15"/>
    </customSheetView>
    <customSheetView guid="{82F7CA06-A296-4CA4-81CE-85BCE9263991}" scale="85" fitToPage="1">
      <pageMargins left="0.25" right="0.25" top="0.5" bottom="0.5" header="0.3" footer="0.3"/>
      <printOptions horizontalCentered="1" verticalCentered="1"/>
      <pageSetup scale="73" orientation="landscape" r:id="rId16"/>
    </customSheetView>
    <customSheetView guid="{2B1C2739-EE93-43F6-AE95-E79F7D838E34}" scale="110" showPageBreaks="1" fitToPage="1" topLeftCell="A22">
      <selection activeCell="F15" sqref="F15"/>
      <pageMargins left="0.25" right="0.25" top="0.5" bottom="0.5" header="0.3" footer="0.3"/>
      <printOptions horizontalCentered="1" verticalCentered="1"/>
      <pageSetup scale="73" orientation="landscape" r:id="rId17"/>
    </customSheetView>
    <customSheetView guid="{28FE4B8C-E2A3-4D9F-A405-9CF70D83549B}" scale="67" fitToPage="1">
      <selection activeCell="F28" sqref="F28"/>
      <pageMargins left="0.25" right="0.25" top="0.5" bottom="0.5" header="0.3" footer="0.3"/>
      <printOptions horizontalCentered="1" verticalCentered="1"/>
      <pageSetup scale="73" orientation="landscape" r:id="rId18"/>
    </customSheetView>
    <customSheetView guid="{D33C6355-C889-498C-82A0-2F604F82A84B}" scale="67" fitToPage="1">
      <selection activeCell="F10" sqref="F10"/>
      <pageMargins left="0.25" right="0.25" top="0.5" bottom="0.5" header="0.3" footer="0.3"/>
      <printOptions horizontalCentered="1" verticalCentered="1"/>
      <pageSetup scale="73" orientation="landscape" r:id="rId19"/>
    </customSheetView>
    <customSheetView guid="{2E0040B6-483B-4366-9E7D-2BC77C109392}" scale="67" fitToPage="1" topLeftCell="A7">
      <selection activeCell="F10" sqref="F10"/>
      <pageMargins left="0.25" right="0.25" top="0.5" bottom="0.5" header="0.3" footer="0.3"/>
      <printOptions horizontalCentered="1" verticalCentered="1"/>
      <pageSetup scale="73" orientation="landscape" r:id="rId20"/>
    </customSheetView>
    <customSheetView guid="{BBBD7747-5089-4538-B1A7-E9CF69F8A5F1}" scale="67" fitToPage="1">
      <selection activeCell="F9" sqref="F9"/>
      <pageMargins left="0.25" right="0.25" top="0.5" bottom="0.5" header="0.3" footer="0.3"/>
      <printOptions horizontalCentered="1" verticalCentered="1"/>
      <pageSetup scale="73" orientation="landscape" r:id="rId21"/>
    </customSheetView>
    <customSheetView guid="{B9EEAD2F-E2B9-4A95-A30E-763064ABC90E}" scale="67" fitToPage="1" topLeftCell="A4">
      <selection activeCell="J10" sqref="J10:L12"/>
      <pageMargins left="0.25" right="0.25" top="0.5" bottom="0.5" header="0.3" footer="0.3"/>
      <printOptions horizontalCentered="1" verticalCentered="1"/>
      <pageSetup scale="72" orientation="landscape" r:id="rId22"/>
    </customSheetView>
    <customSheetView guid="{2C2B5BEE-A68B-4F86-BD6F-77040A97686E}" scale="67" fitToPage="1" topLeftCell="A4">
      <selection activeCell="J10" sqref="J10:L12"/>
      <pageMargins left="0.25" right="0.25" top="0.5" bottom="0.5" header="0.3" footer="0.3"/>
      <printOptions horizontalCentered="1" verticalCentered="1"/>
      <pageSetup scale="72" orientation="landscape" r:id="rId23"/>
    </customSheetView>
    <customSheetView guid="{96FACEF2-BBBA-48C3-9110-AE74A9932770}" scale="67" fitToPage="1">
      <selection activeCell="F32" sqref="F32"/>
      <pageMargins left="0.25" right="0.25" top="0.5" bottom="0.5" header="0.3" footer="0.3"/>
      <printOptions horizontalCentered="1" verticalCentered="1"/>
      <pageSetup scale="72" orientation="landscape" r:id="rId24"/>
    </customSheetView>
  </customSheetViews>
  <mergeCells count="15">
    <mergeCell ref="L7:L8"/>
    <mergeCell ref="L9:L12"/>
    <mergeCell ref="E3:L3"/>
    <mergeCell ref="E4:L4"/>
    <mergeCell ref="B7:F12"/>
    <mergeCell ref="J7:K8"/>
    <mergeCell ref="J9:K12"/>
    <mergeCell ref="B13:B27"/>
    <mergeCell ref="A41:L41"/>
    <mergeCell ref="B31:B34"/>
    <mergeCell ref="E32:E33"/>
    <mergeCell ref="B35:B38"/>
    <mergeCell ref="J32:K32"/>
    <mergeCell ref="J33:K35"/>
    <mergeCell ref="J36:K38"/>
  </mergeCells>
  <conditionalFormatting sqref="A29:A30 C29:D30 F29:G30 A13:G28">
    <cfRule type="expression" dxfId="17" priority="1" stopIfTrue="1">
      <formula>$F$12&gt;0</formula>
    </cfRule>
  </conditionalFormatting>
  <conditionalFormatting sqref="F27 F33 F36 F38">
    <cfRule type="cellIs" dxfId="16" priority="2" operator="equal">
      <formula>0</formula>
    </cfRule>
  </conditionalFormatting>
  <hyperlinks>
    <hyperlink ref="C42" r:id="rId25" xr:uid="{00000000-0004-0000-0100-000000000000}"/>
  </hyperlinks>
  <printOptions horizontalCentered="1" verticalCentered="1"/>
  <pageMargins left="0.25" right="0.25" top="0.5" bottom="0.5" header="0.3" footer="0.3"/>
  <pageSetup scale="69" orientation="landscape" r:id="rId26"/>
  <drawing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59999389629810485"/>
    <pageSetUpPr fitToPage="1"/>
  </sheetPr>
  <dimension ref="A3:N53"/>
  <sheetViews>
    <sheetView zoomScale="80" zoomScaleNormal="80" workbookViewId="0">
      <selection activeCell="F30" sqref="F30"/>
    </sheetView>
  </sheetViews>
  <sheetFormatPr defaultColWidth="9.140625" defaultRowHeight="15" x14ac:dyDescent="0.25"/>
  <cols>
    <col min="1" max="1" width="1" customWidth="1"/>
    <col min="2" max="2" width="23.5703125" customWidth="1"/>
    <col min="3" max="3" width="5.42578125" customWidth="1"/>
    <col min="4" max="4" width="3.7109375" customWidth="1"/>
    <col min="5" max="5" width="48" customWidth="1"/>
    <col min="6" max="6" width="15.7109375" style="2" customWidth="1"/>
    <col min="7" max="7" width="2.140625" customWidth="1"/>
    <col min="8" max="8" width="2.42578125" customWidth="1"/>
    <col min="9" max="9" width="25.42578125" customWidth="1"/>
    <col min="10" max="10" width="24.28515625" bestFit="1" customWidth="1"/>
    <col min="11" max="11" width="31.28515625" customWidth="1"/>
    <col min="12" max="12" width="6.140625" customWidth="1"/>
    <col min="13" max="13" width="35.42578125" customWidth="1"/>
  </cols>
  <sheetData>
    <row r="3" spans="1:11" s="44" customFormat="1" ht="31.5" x14ac:dyDescent="0.5">
      <c r="C3" s="47"/>
      <c r="D3" s="47"/>
      <c r="E3" s="185" t="s">
        <v>139</v>
      </c>
      <c r="F3" s="185"/>
      <c r="G3" s="185"/>
      <c r="H3" s="185"/>
      <c r="I3" s="185"/>
      <c r="J3" s="185"/>
      <c r="K3" s="185"/>
    </row>
    <row r="4" spans="1:11" s="44" customFormat="1" ht="31.5" x14ac:dyDescent="0.5">
      <c r="B4" s="47"/>
      <c r="C4" s="47"/>
      <c r="D4" s="47"/>
      <c r="E4" s="185" t="s">
        <v>193</v>
      </c>
      <c r="F4" s="185"/>
      <c r="G4" s="185"/>
      <c r="H4" s="185"/>
      <c r="I4" s="185"/>
      <c r="J4" s="185"/>
      <c r="K4" s="185"/>
    </row>
    <row r="5" spans="1:11" s="44" customFormat="1" ht="31.5" x14ac:dyDescent="0.5">
      <c r="B5" s="47"/>
      <c r="C5" s="47"/>
      <c r="D5" s="47"/>
      <c r="E5" s="248" t="s">
        <v>197</v>
      </c>
      <c r="F5" s="248"/>
      <c r="G5" s="248"/>
      <c r="H5" s="248"/>
      <c r="I5" s="248"/>
      <c r="J5" s="248"/>
      <c r="K5" s="248"/>
    </row>
    <row r="6" spans="1:11" s="45" customFormat="1" ht="13.5" thickBot="1" x14ac:dyDescent="0.25">
      <c r="B6" s="130"/>
      <c r="C6" s="130"/>
      <c r="D6" s="130"/>
      <c r="E6" s="130"/>
      <c r="F6" s="46"/>
    </row>
    <row r="7" spans="1:11" ht="18" customHeight="1" x14ac:dyDescent="0.25">
      <c r="A7" s="3"/>
      <c r="B7" s="234" t="s">
        <v>185</v>
      </c>
      <c r="C7" s="15"/>
      <c r="D7" s="15"/>
      <c r="E7" s="240" t="s">
        <v>141</v>
      </c>
      <c r="F7" s="41"/>
      <c r="G7" s="4"/>
      <c r="I7" s="199" t="s">
        <v>175</v>
      </c>
      <c r="J7" s="200"/>
      <c r="K7" s="203" t="s">
        <v>151</v>
      </c>
    </row>
    <row r="8" spans="1:11" ht="30.75" customHeight="1" thickBot="1" x14ac:dyDescent="0.3">
      <c r="A8" s="5"/>
      <c r="B8" s="235"/>
      <c r="C8" s="8"/>
      <c r="D8" s="8"/>
      <c r="E8" s="241"/>
      <c r="F8" s="115"/>
      <c r="G8" s="7"/>
      <c r="I8" s="230" t="s">
        <v>176</v>
      </c>
      <c r="J8" s="231"/>
      <c r="K8" s="239"/>
    </row>
    <row r="9" spans="1:11" ht="18" customHeight="1" x14ac:dyDescent="0.25">
      <c r="A9" s="5"/>
      <c r="B9" s="235"/>
      <c r="C9" s="8">
        <v>1</v>
      </c>
      <c r="D9" s="8"/>
      <c r="E9" s="114" t="s">
        <v>186</v>
      </c>
      <c r="F9" s="181"/>
      <c r="G9" s="7"/>
      <c r="I9" s="244" t="s">
        <v>177</v>
      </c>
      <c r="J9" s="245"/>
      <c r="K9" s="148" t="s">
        <v>164</v>
      </c>
    </row>
    <row r="10" spans="1:11" ht="18" customHeight="1" x14ac:dyDescent="0.25">
      <c r="A10" s="5"/>
      <c r="B10" s="235"/>
      <c r="C10" s="8">
        <v>2</v>
      </c>
      <c r="D10" s="8"/>
      <c r="E10" s="114" t="s">
        <v>161</v>
      </c>
      <c r="F10" s="182"/>
      <c r="G10" s="7"/>
      <c r="I10" s="246" t="s">
        <v>150</v>
      </c>
      <c r="J10" s="247"/>
      <c r="K10" s="149" t="s">
        <v>160</v>
      </c>
    </row>
    <row r="11" spans="1:11" ht="18" customHeight="1" thickBot="1" x14ac:dyDescent="0.3">
      <c r="A11" s="5"/>
      <c r="B11" s="236"/>
      <c r="C11" s="8">
        <v>3</v>
      </c>
      <c r="D11" s="8"/>
      <c r="E11" s="114" t="s">
        <v>187</v>
      </c>
      <c r="F11" s="183">
        <f>F9+F10</f>
        <v>0</v>
      </c>
      <c r="G11" s="7"/>
      <c r="I11" s="151"/>
      <c r="J11" s="152"/>
      <c r="K11" s="153" t="s">
        <v>165</v>
      </c>
    </row>
    <row r="12" spans="1:11" ht="28.5" customHeight="1" thickBot="1" x14ac:dyDescent="0.3">
      <c r="A12" s="20"/>
      <c r="B12" s="150" t="s">
        <v>144</v>
      </c>
      <c r="C12" s="18"/>
      <c r="D12" s="18"/>
      <c r="E12" s="172" t="s">
        <v>144</v>
      </c>
      <c r="F12" s="28"/>
      <c r="G12" s="7"/>
      <c r="I12" s="45"/>
      <c r="J12" s="154"/>
      <c r="K12" s="155"/>
    </row>
    <row r="13" spans="1:11" ht="18" customHeight="1" x14ac:dyDescent="0.25">
      <c r="A13" s="5"/>
      <c r="B13" s="237" t="s">
        <v>182</v>
      </c>
      <c r="C13" s="8">
        <v>4</v>
      </c>
      <c r="D13" s="8"/>
      <c r="E13" s="97" t="s">
        <v>73</v>
      </c>
      <c r="F13" s="131"/>
      <c r="G13" s="7"/>
      <c r="I13" s="199" t="s">
        <v>57</v>
      </c>
      <c r="J13" s="200"/>
      <c r="K13" s="242" t="s">
        <v>62</v>
      </c>
    </row>
    <row r="14" spans="1:11" ht="18" customHeight="1" x14ac:dyDescent="0.25">
      <c r="A14" s="5"/>
      <c r="B14" s="237"/>
      <c r="C14" s="8">
        <v>5</v>
      </c>
      <c r="D14" s="8"/>
      <c r="E14" s="156"/>
      <c r="F14" s="157"/>
      <c r="G14" s="7"/>
      <c r="I14" s="201"/>
      <c r="J14" s="202"/>
      <c r="K14" s="243"/>
    </row>
    <row r="15" spans="1:11" ht="15" customHeight="1" x14ac:dyDescent="0.25">
      <c r="A15" s="5"/>
      <c r="B15" s="237"/>
      <c r="C15" s="8">
        <v>6</v>
      </c>
      <c r="D15" s="8"/>
      <c r="E15" s="158"/>
      <c r="F15" s="157"/>
      <c r="G15" s="7"/>
      <c r="I15" s="228" t="s">
        <v>169</v>
      </c>
      <c r="J15" s="229"/>
      <c r="K15" s="232" t="s">
        <v>170</v>
      </c>
    </row>
    <row r="16" spans="1:11" ht="18" customHeight="1" x14ac:dyDescent="0.25">
      <c r="A16" s="5"/>
      <c r="B16" s="237"/>
      <c r="C16" s="8">
        <v>7</v>
      </c>
      <c r="D16" s="8"/>
      <c r="E16" s="158"/>
      <c r="F16" s="159"/>
      <c r="G16" s="7"/>
      <c r="I16" s="228"/>
      <c r="J16" s="229"/>
      <c r="K16" s="232"/>
    </row>
    <row r="17" spans="1:14" ht="18" customHeight="1" x14ac:dyDescent="0.25">
      <c r="A17" s="5"/>
      <c r="B17" s="237"/>
      <c r="C17" s="8">
        <v>8</v>
      </c>
      <c r="D17" s="8"/>
      <c r="E17" s="160"/>
      <c r="F17" s="159"/>
      <c r="G17" s="7"/>
      <c r="I17" s="228"/>
      <c r="J17" s="229"/>
      <c r="K17" s="232"/>
    </row>
    <row r="18" spans="1:14" ht="18" customHeight="1" thickBot="1" x14ac:dyDescent="0.3">
      <c r="A18" s="5"/>
      <c r="B18" s="237"/>
      <c r="C18" s="8">
        <v>9</v>
      </c>
      <c r="D18" s="8"/>
      <c r="E18" s="158"/>
      <c r="F18" s="157"/>
      <c r="G18" s="7"/>
      <c r="I18" s="230"/>
      <c r="J18" s="231"/>
      <c r="K18" s="233"/>
    </row>
    <row r="19" spans="1:14" ht="18" customHeight="1" x14ac:dyDescent="0.25">
      <c r="A19" s="5"/>
      <c r="B19" s="237"/>
      <c r="C19" s="8">
        <v>10</v>
      </c>
      <c r="D19" s="8"/>
      <c r="E19" s="158"/>
      <c r="F19" s="157"/>
      <c r="G19" s="7"/>
      <c r="I19" s="165" t="s">
        <v>64</v>
      </c>
      <c r="J19" s="166" t="s">
        <v>21</v>
      </c>
      <c r="K19" s="167" t="s">
        <v>35</v>
      </c>
      <c r="L19" s="163"/>
      <c r="M19" s="163"/>
      <c r="N19" s="163"/>
    </row>
    <row r="20" spans="1:14" ht="18" customHeight="1" x14ac:dyDescent="0.25">
      <c r="A20" s="5"/>
      <c r="B20" s="237"/>
      <c r="C20" s="8">
        <v>11</v>
      </c>
      <c r="D20" s="8"/>
      <c r="E20" s="158"/>
      <c r="F20" s="157"/>
      <c r="G20" s="7"/>
      <c r="I20" s="168" t="s">
        <v>5</v>
      </c>
      <c r="J20" s="169" t="s">
        <v>2</v>
      </c>
      <c r="K20" s="170" t="s">
        <v>36</v>
      </c>
      <c r="L20" s="163"/>
      <c r="M20" s="163"/>
      <c r="N20" s="163"/>
    </row>
    <row r="21" spans="1:14" ht="18" customHeight="1" x14ac:dyDescent="0.25">
      <c r="A21" s="5"/>
      <c r="B21" s="237"/>
      <c r="C21" s="8">
        <v>12</v>
      </c>
      <c r="D21" s="8"/>
      <c r="E21" s="158"/>
      <c r="F21" s="157"/>
      <c r="G21" s="7"/>
      <c r="I21" s="168" t="s">
        <v>16</v>
      </c>
      <c r="J21" s="169" t="s">
        <v>159</v>
      </c>
      <c r="K21" s="170" t="s">
        <v>37</v>
      </c>
      <c r="L21" s="143"/>
      <c r="M21" s="143"/>
      <c r="N21" s="143"/>
    </row>
    <row r="22" spans="1:14" ht="18" customHeight="1" x14ac:dyDescent="0.25">
      <c r="A22" s="5"/>
      <c r="B22" s="237"/>
      <c r="C22" s="8">
        <v>13</v>
      </c>
      <c r="D22" s="8"/>
      <c r="E22" s="158"/>
      <c r="F22" s="157"/>
      <c r="G22" s="7"/>
      <c r="I22" s="168" t="s">
        <v>6</v>
      </c>
      <c r="J22" s="169" t="s">
        <v>23</v>
      </c>
      <c r="K22" s="170" t="s">
        <v>38</v>
      </c>
      <c r="L22" s="143"/>
      <c r="M22" s="143"/>
      <c r="N22" s="143"/>
    </row>
    <row r="23" spans="1:14" ht="18" customHeight="1" x14ac:dyDescent="0.25">
      <c r="A23" s="5"/>
      <c r="B23" s="237"/>
      <c r="C23" s="8">
        <v>14</v>
      </c>
      <c r="D23" s="8"/>
      <c r="E23" s="158"/>
      <c r="F23" s="157"/>
      <c r="G23" s="7"/>
      <c r="I23" s="168" t="s">
        <v>7</v>
      </c>
      <c r="J23" s="169" t="s">
        <v>31</v>
      </c>
      <c r="K23" s="170" t="s">
        <v>41</v>
      </c>
      <c r="L23" s="143"/>
      <c r="M23" s="143"/>
      <c r="N23" s="143"/>
    </row>
    <row r="24" spans="1:14" ht="18" customHeight="1" x14ac:dyDescent="0.25">
      <c r="A24" s="5"/>
      <c r="B24" s="237"/>
      <c r="C24" s="8">
        <v>15</v>
      </c>
      <c r="D24" s="8"/>
      <c r="E24" s="158"/>
      <c r="F24" s="157"/>
      <c r="G24" s="7"/>
      <c r="I24" s="168" t="s">
        <v>33</v>
      </c>
      <c r="J24" s="169" t="s">
        <v>24</v>
      </c>
      <c r="K24" s="170" t="s">
        <v>42</v>
      </c>
      <c r="L24" s="143"/>
      <c r="M24" s="143"/>
      <c r="N24" s="143"/>
    </row>
    <row r="25" spans="1:14" ht="18" customHeight="1" x14ac:dyDescent="0.25">
      <c r="A25" s="5"/>
      <c r="B25" s="237"/>
      <c r="C25" s="8">
        <v>16</v>
      </c>
      <c r="D25" s="8"/>
      <c r="E25" s="158"/>
      <c r="F25" s="157"/>
      <c r="G25" s="7"/>
      <c r="I25" s="168" t="s">
        <v>8</v>
      </c>
      <c r="J25" s="169" t="s">
        <v>25</v>
      </c>
      <c r="K25" s="170" t="s">
        <v>43</v>
      </c>
      <c r="L25" s="143"/>
      <c r="M25" s="143"/>
      <c r="N25" s="143"/>
    </row>
    <row r="26" spans="1:14" ht="18" customHeight="1" x14ac:dyDescent="0.25">
      <c r="A26" s="21"/>
      <c r="B26" s="238"/>
      <c r="C26" s="16">
        <v>17</v>
      </c>
      <c r="D26" s="16"/>
      <c r="E26" s="19" t="s">
        <v>148</v>
      </c>
      <c r="F26" s="42">
        <f>SUM(F13:F25)</f>
        <v>0</v>
      </c>
      <c r="G26" s="25"/>
      <c r="I26" s="168" t="s">
        <v>9</v>
      </c>
      <c r="J26" s="169" t="s">
        <v>26</v>
      </c>
      <c r="K26" s="170" t="s">
        <v>44</v>
      </c>
      <c r="L26" s="154"/>
      <c r="M26" s="154"/>
      <c r="N26" s="154"/>
    </row>
    <row r="27" spans="1:14" ht="18" customHeight="1" x14ac:dyDescent="0.25">
      <c r="A27" s="5"/>
      <c r="B27" s="214" t="s">
        <v>149</v>
      </c>
      <c r="C27" s="18"/>
      <c r="D27" s="18"/>
      <c r="E27" s="106"/>
      <c r="F27" s="30"/>
      <c r="G27" s="7"/>
      <c r="I27" s="168" t="s">
        <v>10</v>
      </c>
      <c r="J27" s="169" t="s">
        <v>27</v>
      </c>
      <c r="K27" s="170" t="s">
        <v>45</v>
      </c>
      <c r="L27" s="154"/>
      <c r="M27" s="154"/>
      <c r="N27" s="154"/>
    </row>
    <row r="28" spans="1:14" ht="18" customHeight="1" x14ac:dyDescent="0.25">
      <c r="A28" s="5"/>
      <c r="B28" s="215"/>
      <c r="C28" s="8">
        <v>18</v>
      </c>
      <c r="D28" s="8"/>
      <c r="E28" s="6" t="s">
        <v>166</v>
      </c>
      <c r="F28" s="133"/>
      <c r="G28" s="7"/>
      <c r="I28" s="168" t="s">
        <v>11</v>
      </c>
      <c r="J28" s="169" t="s">
        <v>28</v>
      </c>
      <c r="K28" s="170" t="s">
        <v>46</v>
      </c>
      <c r="L28" s="154"/>
      <c r="M28" s="154"/>
      <c r="N28" s="154"/>
    </row>
    <row r="29" spans="1:14" ht="18" customHeight="1" x14ac:dyDescent="0.25">
      <c r="A29" s="5"/>
      <c r="B29" s="215"/>
      <c r="C29" s="8">
        <v>19</v>
      </c>
      <c r="D29" s="8"/>
      <c r="E29" s="6" t="s">
        <v>167</v>
      </c>
      <c r="F29" s="133"/>
      <c r="G29" s="7"/>
      <c r="I29" s="168" t="s">
        <v>63</v>
      </c>
      <c r="J29" s="169" t="s">
        <v>13</v>
      </c>
      <c r="K29" s="170" t="s">
        <v>47</v>
      </c>
      <c r="L29" s="154"/>
      <c r="M29" s="154"/>
      <c r="N29" s="154"/>
    </row>
    <row r="30" spans="1:14" ht="18" customHeight="1" x14ac:dyDescent="0.25">
      <c r="A30" s="5"/>
      <c r="B30" s="215"/>
      <c r="C30" s="8">
        <v>20</v>
      </c>
      <c r="D30" s="8"/>
      <c r="E30" s="6" t="s">
        <v>168</v>
      </c>
      <c r="F30" s="133"/>
      <c r="G30" s="7"/>
      <c r="I30" s="168" t="s">
        <v>39</v>
      </c>
      <c r="J30" s="169" t="s">
        <v>12</v>
      </c>
      <c r="K30" s="170" t="s">
        <v>48</v>
      </c>
      <c r="L30" s="154"/>
      <c r="M30" s="154"/>
      <c r="N30" s="154"/>
    </row>
    <row r="31" spans="1:14" ht="18" customHeight="1" x14ac:dyDescent="0.25">
      <c r="A31" s="21"/>
      <c r="B31" s="216"/>
      <c r="C31" s="16">
        <v>21</v>
      </c>
      <c r="D31" s="16"/>
      <c r="E31" s="17" t="s">
        <v>178</v>
      </c>
      <c r="F31" s="129">
        <f>SUM(F28:F30)</f>
        <v>0</v>
      </c>
      <c r="G31" s="25"/>
      <c r="I31" s="168" t="s">
        <v>40</v>
      </c>
      <c r="J31" s="169" t="s">
        <v>32</v>
      </c>
      <c r="K31" s="170" t="s">
        <v>49</v>
      </c>
      <c r="L31" s="161"/>
      <c r="M31" s="161"/>
      <c r="N31" s="161"/>
    </row>
    <row r="32" spans="1:14" ht="18" customHeight="1" x14ac:dyDescent="0.25">
      <c r="A32" s="5"/>
      <c r="B32" s="211" t="s">
        <v>70</v>
      </c>
      <c r="C32" s="18"/>
      <c r="D32" s="18"/>
      <c r="E32" s="18"/>
      <c r="F32" s="32"/>
      <c r="G32" s="7"/>
      <c r="I32" s="168" t="s">
        <v>15</v>
      </c>
      <c r="J32" s="169" t="s">
        <v>29</v>
      </c>
      <c r="K32" s="170" t="s">
        <v>50</v>
      </c>
      <c r="L32" s="161"/>
      <c r="M32" s="161"/>
      <c r="N32" s="161"/>
    </row>
    <row r="33" spans="1:14" ht="18" customHeight="1" x14ac:dyDescent="0.25">
      <c r="A33" s="5"/>
      <c r="B33" s="212"/>
      <c r="C33" s="8">
        <v>22</v>
      </c>
      <c r="D33" s="8"/>
      <c r="E33" s="23" t="s">
        <v>180</v>
      </c>
      <c r="F33" s="31">
        <f>IF(F9&gt;0,F11,F26)</f>
        <v>0</v>
      </c>
      <c r="G33" s="7"/>
      <c r="I33" s="168" t="s">
        <v>17</v>
      </c>
      <c r="J33" s="169" t="s">
        <v>20</v>
      </c>
      <c r="K33" s="170" t="s">
        <v>51</v>
      </c>
      <c r="L33" s="162"/>
      <c r="M33" s="162"/>
      <c r="N33" s="162"/>
    </row>
    <row r="34" spans="1:14" ht="18" customHeight="1" x14ac:dyDescent="0.25">
      <c r="A34" s="5"/>
      <c r="B34" s="212"/>
      <c r="C34" s="8">
        <v>23</v>
      </c>
      <c r="D34" s="8"/>
      <c r="E34" s="255" t="s">
        <v>181</v>
      </c>
      <c r="F34" s="31">
        <f>F33-F31</f>
        <v>0</v>
      </c>
      <c r="G34" s="7"/>
      <c r="I34" s="168" t="s">
        <v>3</v>
      </c>
      <c r="J34" s="169" t="s">
        <v>30</v>
      </c>
      <c r="K34" s="170" t="s">
        <v>52</v>
      </c>
      <c r="L34" s="162"/>
      <c r="M34" s="162"/>
      <c r="N34" s="162"/>
    </row>
    <row r="35" spans="1:14" ht="18" customHeight="1" thickBot="1" x14ac:dyDescent="0.3">
      <c r="A35" s="5"/>
      <c r="B35" s="212"/>
      <c r="C35" s="8"/>
      <c r="D35" s="8"/>
      <c r="E35" s="255"/>
      <c r="F35" s="33"/>
      <c r="G35" s="7"/>
      <c r="I35" s="168" t="s">
        <v>18</v>
      </c>
      <c r="J35" s="169" t="s">
        <v>14</v>
      </c>
      <c r="K35" s="170" t="s">
        <v>54</v>
      </c>
      <c r="L35" s="162"/>
      <c r="M35" s="162"/>
      <c r="N35" s="162"/>
    </row>
    <row r="36" spans="1:14" x14ac:dyDescent="0.25">
      <c r="A36" s="5"/>
      <c r="B36" s="212"/>
      <c r="C36" s="8">
        <v>24</v>
      </c>
      <c r="D36" s="8"/>
      <c r="E36" s="14" t="s">
        <v>200</v>
      </c>
      <c r="F36" s="31">
        <f>IF(F34&gt;0,F34*0.07,0)</f>
        <v>0</v>
      </c>
      <c r="G36" s="7"/>
      <c r="I36" s="188" t="s">
        <v>163</v>
      </c>
      <c r="J36" s="189"/>
      <c r="K36" s="170" t="s">
        <v>55</v>
      </c>
      <c r="L36" s="162"/>
      <c r="M36" s="162"/>
      <c r="N36" s="162"/>
    </row>
    <row r="37" spans="1:14" ht="18" customHeight="1" x14ac:dyDescent="0.25">
      <c r="A37" s="249"/>
      <c r="B37" s="250"/>
      <c r="C37" s="250"/>
      <c r="D37" s="250"/>
      <c r="E37" s="250"/>
      <c r="F37" s="250"/>
      <c r="G37" s="251"/>
      <c r="I37" s="190"/>
      <c r="J37" s="191"/>
      <c r="K37" s="170" t="s">
        <v>56</v>
      </c>
      <c r="L37" s="162"/>
      <c r="M37" s="162"/>
      <c r="N37" s="162"/>
    </row>
    <row r="38" spans="1:14" ht="24.75" customHeight="1" x14ac:dyDescent="0.25">
      <c r="A38" s="249"/>
      <c r="B38" s="250"/>
      <c r="C38" s="250"/>
      <c r="D38" s="250"/>
      <c r="E38" s="250"/>
      <c r="F38" s="250"/>
      <c r="G38" s="251"/>
      <c r="I38" s="190"/>
      <c r="J38" s="191"/>
      <c r="K38" s="170" t="s">
        <v>53</v>
      </c>
      <c r="L38" s="162"/>
      <c r="M38" s="162"/>
      <c r="N38" s="162"/>
    </row>
    <row r="39" spans="1:14" ht="18" customHeight="1" x14ac:dyDescent="0.25">
      <c r="A39" s="249"/>
      <c r="B39" s="250"/>
      <c r="C39" s="250"/>
      <c r="D39" s="250"/>
      <c r="E39" s="250"/>
      <c r="F39" s="250"/>
      <c r="G39" s="251"/>
      <c r="I39" s="190" t="s">
        <v>162</v>
      </c>
      <c r="J39" s="191"/>
      <c r="K39" s="170"/>
    </row>
    <row r="40" spans="1:14" ht="18" customHeight="1" x14ac:dyDescent="0.25">
      <c r="A40" s="249"/>
      <c r="B40" s="250"/>
      <c r="C40" s="250"/>
      <c r="D40" s="250"/>
      <c r="E40" s="250"/>
      <c r="F40" s="250"/>
      <c r="G40" s="251"/>
      <c r="I40" s="190"/>
      <c r="J40" s="191"/>
      <c r="K40" s="170"/>
      <c r="L40" s="162"/>
      <c r="M40" s="162"/>
      <c r="N40" s="162"/>
    </row>
    <row r="41" spans="1:14" ht="15.75" thickBot="1" x14ac:dyDescent="0.3">
      <c r="A41" s="252"/>
      <c r="B41" s="253"/>
      <c r="C41" s="253"/>
      <c r="D41" s="253"/>
      <c r="E41" s="253"/>
      <c r="F41" s="253"/>
      <c r="G41" s="254"/>
      <c r="I41" s="192"/>
      <c r="J41" s="193"/>
      <c r="K41" s="171"/>
    </row>
    <row r="42" spans="1:14" ht="15.75" thickBot="1" x14ac:dyDescent="0.3">
      <c r="I42" s="164"/>
      <c r="J42" s="164"/>
    </row>
    <row r="43" spans="1:14" ht="15" customHeight="1" x14ac:dyDescent="0.25">
      <c r="A43" s="196" t="s">
        <v>152</v>
      </c>
      <c r="B43" s="197"/>
      <c r="C43" s="197"/>
      <c r="D43" s="197"/>
      <c r="E43" s="197"/>
      <c r="F43" s="197"/>
      <c r="G43" s="197"/>
      <c r="H43" s="197"/>
      <c r="I43" s="197"/>
      <c r="J43" s="197"/>
      <c r="K43" s="198"/>
    </row>
    <row r="44" spans="1:14" x14ac:dyDescent="0.25">
      <c r="A44" s="5" t="s">
        <v>135</v>
      </c>
      <c r="B44" s="8"/>
      <c r="C44" s="43" t="s">
        <v>134</v>
      </c>
      <c r="D44" s="43"/>
      <c r="E44" s="43"/>
      <c r="F44" s="8"/>
      <c r="G44" s="8"/>
      <c r="H44" s="8"/>
      <c r="I44" s="8"/>
      <c r="J44" s="8"/>
      <c r="K44" s="7"/>
    </row>
    <row r="45" spans="1:14" x14ac:dyDescent="0.25">
      <c r="A45" s="5" t="s">
        <v>153</v>
      </c>
      <c r="B45" s="8"/>
      <c r="C45" s="8"/>
      <c r="D45" s="8"/>
      <c r="E45" s="8"/>
      <c r="F45" s="8"/>
      <c r="G45" s="8"/>
      <c r="H45" s="8"/>
      <c r="I45" s="8"/>
      <c r="J45" s="8"/>
      <c r="K45" s="7"/>
    </row>
    <row r="46" spans="1:14" x14ac:dyDescent="0.25">
      <c r="A46" s="5" t="s">
        <v>137</v>
      </c>
      <c r="B46" s="8"/>
      <c r="C46" s="8"/>
      <c r="D46" s="8"/>
      <c r="E46" s="8"/>
      <c r="F46" s="12"/>
      <c r="G46" s="8"/>
      <c r="H46" s="8"/>
      <c r="I46" s="8"/>
      <c r="J46" s="8"/>
      <c r="K46" s="7"/>
    </row>
    <row r="47" spans="1:14" ht="15.75" thickBot="1" x14ac:dyDescent="0.3">
      <c r="A47" s="9" t="s">
        <v>154</v>
      </c>
      <c r="B47" s="10"/>
      <c r="C47" s="10"/>
      <c r="D47" s="10"/>
      <c r="E47" s="10"/>
      <c r="F47" s="13"/>
      <c r="G47" s="10"/>
      <c r="H47" s="10"/>
      <c r="I47" s="10"/>
      <c r="J47" s="10"/>
      <c r="K47" s="107" t="s">
        <v>195</v>
      </c>
    </row>
    <row r="52" ht="15" customHeight="1" x14ac:dyDescent="0.25"/>
    <row r="53" ht="15" customHeight="1" x14ac:dyDescent="0.25"/>
  </sheetData>
  <sheetProtection algorithmName="SHA-512" hashValue="tHALBQcVlxxsNYlgHo4lhZC+pxgZCYt8ETSmZ2woZZJD+6hxxOlgkvr5zus7Yoko815UAUyqOAg0XEXQx3T/jw==" saltValue="zNZTRSsUvUPbd/OGu9JF8A==" spinCount="100000" sheet="1" objects="1" scenarios="1"/>
  <customSheetViews>
    <customSheetView guid="{3338698C-6ABB-4F82-B447-31E1F4732DD6}" scale="80" fitToPage="1">
      <selection activeCell="F7" sqref="F7:F9"/>
      <pageMargins left="0.25" right="0.25" top="0.5" bottom="0.5" header="0.3" footer="0.3"/>
      <printOptions horizontalCentered="1" verticalCentered="1"/>
      <pageSetup scale="67" orientation="landscape" r:id="rId1"/>
    </customSheetView>
    <customSheetView guid="{D215050B-690D-4403-B2B0-0A3622EF8F61}" scale="80" fitToPage="1">
      <selection activeCell="M25" sqref="M25"/>
      <pageMargins left="0.25" right="0.25" top="0.5" bottom="0.5" header="0.3" footer="0.3"/>
      <printOptions horizontalCentered="1" verticalCentered="1"/>
      <pageSetup scale="66" orientation="landscape" r:id="rId2"/>
    </customSheetView>
    <customSheetView guid="{4C153500-2030-4F92-BCD8-5945F635DF63}" fitToPage="1">
      <selection activeCell="F7" sqref="F7"/>
      <pageMargins left="0.25" right="0.25" top="0.5" bottom="0.5" header="0.3" footer="0.3"/>
      <printOptions horizontalCentered="1" verticalCentered="1"/>
      <pageSetup scale="75" orientation="landscape" r:id="rId3"/>
    </customSheetView>
    <customSheetView guid="{D40B8171-E052-4A84-AB87-1666EEB5B51E}" scale="70" showPageBreaks="1" fitToPage="1" printArea="1" topLeftCell="A4">
      <selection activeCell="F32" sqref="F32"/>
      <pageMargins left="0.25" right="0.25" top="0.5" bottom="0.5" header="0.3" footer="0.3"/>
      <printOptions horizontalCentered="1" verticalCentered="1"/>
      <pageSetup scale="75" orientation="landscape" r:id="rId4"/>
    </customSheetView>
    <customSheetView guid="{C53BAC97-0203-4D63-B1E1-21495DDB7F8E}" scale="70" fitToPage="1">
      <selection activeCell="E15" sqref="E15"/>
      <pageMargins left="0.25" right="0.25" top="0.5" bottom="0.5" header="0.3" footer="0.3"/>
      <printOptions horizontalCentered="1" verticalCentered="1"/>
      <pageSetup scale="75" orientation="landscape" r:id="rId5"/>
    </customSheetView>
    <customSheetView guid="{533ABC86-E15B-468A-AD8F-695976FEF0C7}" scale="70" fitToPage="1">
      <selection activeCell="E15" sqref="E15"/>
      <pageMargins left="0.25" right="0.25" top="0.5" bottom="0.5" header="0.3" footer="0.3"/>
      <printOptions horizontalCentered="1" verticalCentered="1"/>
      <pageSetup scale="75" orientation="landscape" r:id="rId6"/>
    </customSheetView>
    <customSheetView guid="{8540A485-8561-46AC-8C22-A5843A32E961}" scale="70" showPageBreaks="1" fitToPage="1" printArea="1">
      <selection activeCell="F7" sqref="F7"/>
      <pageMargins left="0.25" right="0.25" top="0.5" bottom="0.5" header="0.3" footer="0.3"/>
      <printOptions horizontalCentered="1" verticalCentered="1"/>
      <pageSetup scale="75" orientation="landscape" r:id="rId7"/>
    </customSheetView>
    <customSheetView guid="{0935D68C-01F8-4D2B-B4B8-A1D554BF5D1D}" scale="70" fitToPage="1">
      <selection activeCell="F13" sqref="F13"/>
      <pageMargins left="0.25" right="0.25" top="0.5" bottom="0.5" header="0.3" footer="0.3"/>
      <printOptions horizontalCentered="1" verticalCentered="1"/>
      <pageSetup scale="75" orientation="landscape" r:id="rId8"/>
    </customSheetView>
    <customSheetView guid="{94BBD5A1-EB8E-4C6F-A92E-4261BC4EF1E1}" scale="70" fitToPage="1" topLeftCell="A7">
      <selection activeCell="F22" sqref="F22"/>
      <pageMargins left="0.25" right="0.25" top="0.5" bottom="0.5" header="0.3" footer="0.3"/>
      <printOptions horizontalCentered="1" verticalCentered="1"/>
      <pageSetup scale="75" orientation="landscape" r:id="rId9"/>
    </customSheetView>
    <customSheetView guid="{ACCC9FDB-D609-4561-841E-199E41E937D8}" scale="70" fitToPage="1">
      <selection activeCell="F22" sqref="F22"/>
      <pageMargins left="0.25" right="0.25" top="0.5" bottom="0.5" header="0.3" footer="0.3"/>
      <printOptions horizontalCentered="1" verticalCentered="1"/>
      <pageSetup scale="75" orientation="landscape" r:id="rId10"/>
    </customSheetView>
    <customSheetView guid="{80E491ED-73E3-45D9-BD02-0A84EA00B40B}" scale="70" fitToPage="1">
      <selection activeCell="F22" sqref="F22"/>
      <pageMargins left="0.25" right="0.25" top="0.5" bottom="0.5" header="0.3" footer="0.3"/>
      <printOptions horizontalCentered="1" verticalCentered="1"/>
      <pageSetup scale="75" orientation="landscape" r:id="rId11"/>
    </customSheetView>
    <customSheetView guid="{C4D86DDD-7A92-49B5-B8A6-F8ED682E48AF}" scale="70" fitToPage="1" printArea="1">
      <selection activeCell="F33" sqref="F33"/>
      <pageMargins left="0.25" right="0.25" top="0.5" bottom="0.5" header="0.3" footer="0.3"/>
      <printOptions horizontalCentered="1" verticalCentered="1"/>
      <pageSetup scale="75" orientation="landscape" r:id="rId12"/>
    </customSheetView>
    <customSheetView guid="{E04B425C-3F15-4442-AC0B-DF2205A7896E}" scale="70" showPageBreaks="1" fitToPage="1" printArea="1">
      <selection activeCell="F7" sqref="F7"/>
      <pageMargins left="0.25" right="0.25" top="0.5" bottom="0.5" header="0.3" footer="0.3"/>
      <printOptions horizontalCentered="1" verticalCentered="1"/>
      <pageSetup scale="75" orientation="landscape" r:id="rId13"/>
    </customSheetView>
    <customSheetView guid="{691B6CD6-7C0B-4169-B9C3-3D59C541D323}" scale="70" fitToPage="1">
      <selection activeCell="F22" sqref="F22"/>
      <pageMargins left="0.25" right="0.25" top="0.5" bottom="0.5" header="0.3" footer="0.3"/>
      <printOptions horizontalCentered="1" verticalCentered="1"/>
      <pageSetup scale="75" orientation="landscape" r:id="rId14"/>
    </customSheetView>
    <customSheetView guid="{8CECF908-018F-46D3-869E-7032CA9F5093}" scale="70" fitToPage="1">
      <selection activeCell="F7" sqref="F7"/>
      <pageMargins left="0.25" right="0.25" top="0.5" bottom="0.5" header="0.3" footer="0.3"/>
      <printOptions horizontalCentered="1" verticalCentered="1"/>
      <pageSetup scale="75" orientation="landscape" r:id="rId15"/>
    </customSheetView>
    <customSheetView guid="{82F7CA06-A296-4CA4-81CE-85BCE9263991}" scale="85" showPageBreaks="1" fitToPage="1" printArea="1">
      <selection activeCell="F7" sqref="F7"/>
      <pageMargins left="0.25" right="0.25" top="0.5" bottom="0.5" header="0.3" footer="0.3"/>
      <printOptions horizontalCentered="1" verticalCentered="1"/>
      <pageSetup scale="75" orientation="landscape" r:id="rId16"/>
    </customSheetView>
    <customSheetView guid="{2B1C2739-EE93-43F6-AE95-E79F7D838E34}" scale="90" fitToPage="1" topLeftCell="C1">
      <selection activeCell="F7" sqref="F7"/>
      <pageMargins left="0.25" right="0.25" top="0.5" bottom="0.5" header="0.3" footer="0.3"/>
      <printOptions horizontalCentered="1" verticalCentered="1"/>
      <pageSetup scale="75" orientation="landscape" r:id="rId17"/>
    </customSheetView>
    <customSheetView guid="{28FE4B8C-E2A3-4D9F-A405-9CF70D83549B}" scale="70" fitToPage="1">
      <selection activeCell="F22" sqref="F22"/>
      <pageMargins left="0.25" right="0.25" top="0.5" bottom="0.5" header="0.3" footer="0.3"/>
      <printOptions horizontalCentered="1" verticalCentered="1"/>
      <pageSetup scale="75" orientation="landscape" r:id="rId18"/>
    </customSheetView>
    <customSheetView guid="{D33C6355-C889-498C-82A0-2F604F82A84B}" showPageBreaks="1" fitToPage="1" printArea="1">
      <selection activeCell="E4" sqref="E4"/>
      <pageMargins left="0.25" right="0.25" top="0.5" bottom="0.5" header="0.3" footer="0.3"/>
      <printOptions horizontalCentered="1" verticalCentered="1"/>
      <pageSetup scale="75" orientation="landscape" r:id="rId19"/>
    </customSheetView>
    <customSheetView guid="{2E0040B6-483B-4366-9E7D-2BC77C109392}" scale="70" showPageBreaks="1" fitToPage="1" printArea="1" topLeftCell="A7">
      <selection activeCell="F22" sqref="F22"/>
      <pageMargins left="0.25" right="0.25" top="0.5" bottom="0.5" header="0.3" footer="0.3"/>
      <printOptions horizontalCentered="1" verticalCentered="1"/>
      <pageSetup scale="75" orientation="landscape" r:id="rId20"/>
    </customSheetView>
    <customSheetView guid="{BBBD7747-5089-4538-B1A7-E9CF69F8A5F1}" scale="70" fitToPage="1">
      <selection activeCell="F7" sqref="F7"/>
      <pageMargins left="0.25" right="0.25" top="0.5" bottom="0.5" header="0.3" footer="0.3"/>
      <printOptions horizontalCentered="1" verticalCentered="1"/>
      <pageSetup scale="75" orientation="landscape" r:id="rId21"/>
    </customSheetView>
    <customSheetView guid="{B9EEAD2F-E2B9-4A95-A30E-763064ABC90E}" scale="70" fitToPage="1">
      <selection activeCell="E15" sqref="E15"/>
      <pageMargins left="0.25" right="0.25" top="0.5" bottom="0.5" header="0.3" footer="0.3"/>
      <printOptions horizontalCentered="1" verticalCentered="1"/>
      <pageSetup scale="75" orientation="landscape" r:id="rId22"/>
    </customSheetView>
    <customSheetView guid="{2C2B5BEE-A68B-4F86-BD6F-77040A97686E}" scale="70" fitToPage="1" topLeftCell="A4">
      <selection activeCell="F32" sqref="F32"/>
      <pageMargins left="0.25" right="0.25" top="0.5" bottom="0.5" header="0.3" footer="0.3"/>
      <printOptions horizontalCentered="1" verticalCentered="1"/>
      <pageSetup scale="75" orientation="landscape" r:id="rId23"/>
    </customSheetView>
    <customSheetView guid="{96FACEF2-BBBA-48C3-9110-AE74A9932770}" showPageBreaks="1" fitToPage="1" printArea="1">
      <selection activeCell="F7" sqref="F7"/>
      <pageMargins left="0.25" right="0.25" top="0.5" bottom="0.5" header="0.3" footer="0.3"/>
      <printOptions horizontalCentered="1" verticalCentered="1"/>
      <pageSetup scale="75" orientation="landscape" r:id="rId24"/>
    </customSheetView>
  </customSheetViews>
  <mergeCells count="22">
    <mergeCell ref="I36:J38"/>
    <mergeCell ref="I39:J41"/>
    <mergeCell ref="A43:K43"/>
    <mergeCell ref="B27:B31"/>
    <mergeCell ref="B32:B36"/>
    <mergeCell ref="A37:G41"/>
    <mergeCell ref="E34:E35"/>
    <mergeCell ref="E3:K3"/>
    <mergeCell ref="E4:K4"/>
    <mergeCell ref="K7:K8"/>
    <mergeCell ref="E7:E8"/>
    <mergeCell ref="I13:J14"/>
    <mergeCell ref="K13:K14"/>
    <mergeCell ref="I9:J9"/>
    <mergeCell ref="I10:J10"/>
    <mergeCell ref="E5:K5"/>
    <mergeCell ref="I15:J18"/>
    <mergeCell ref="K15:K18"/>
    <mergeCell ref="B7:B11"/>
    <mergeCell ref="I7:J7"/>
    <mergeCell ref="I8:J8"/>
    <mergeCell ref="B13:B26"/>
  </mergeCells>
  <conditionalFormatting sqref="F26">
    <cfRule type="cellIs" dxfId="15" priority="6" operator="equal">
      <formula>0</formula>
    </cfRule>
  </conditionalFormatting>
  <conditionalFormatting sqref="F31 F33:F34 F36">
    <cfRule type="cellIs" dxfId="14" priority="5" operator="equal">
      <formula>0</formula>
    </cfRule>
  </conditionalFormatting>
  <conditionalFormatting sqref="F13:F26 E14:E25 F28:F31">
    <cfRule type="expression" dxfId="13" priority="3" stopIfTrue="1">
      <formula>$F$9&gt;0</formula>
    </cfRule>
  </conditionalFormatting>
  <conditionalFormatting sqref="F9:F11">
    <cfRule type="expression" dxfId="12" priority="2" stopIfTrue="1">
      <formula>$F$13&gt;0</formula>
    </cfRule>
  </conditionalFormatting>
  <hyperlinks>
    <hyperlink ref="C44" r:id="rId25" xr:uid="{00000000-0004-0000-0200-000000000000}"/>
  </hyperlinks>
  <printOptions horizontalCentered="1" verticalCentered="1"/>
  <pageMargins left="0.25" right="0.25" top="0.5" bottom="0.5" header="0.3" footer="0.3"/>
  <pageSetup scale="63" orientation="landscape" r:id="rId26"/>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8DCC2-A157-4F47-867E-7B0E533AA0BC}">
  <sheetPr codeName="Sheet7">
    <tabColor theme="5" tint="0.59999389629810485"/>
    <pageSetUpPr fitToPage="1"/>
  </sheetPr>
  <dimension ref="A3:N53"/>
  <sheetViews>
    <sheetView zoomScale="80" zoomScaleNormal="80" workbookViewId="0">
      <selection activeCell="F30" sqref="F30"/>
    </sheetView>
  </sheetViews>
  <sheetFormatPr defaultColWidth="9.140625" defaultRowHeight="15" x14ac:dyDescent="0.25"/>
  <cols>
    <col min="1" max="1" width="1" customWidth="1"/>
    <col min="2" max="2" width="23.5703125" customWidth="1"/>
    <col min="3" max="3" width="5.42578125" customWidth="1"/>
    <col min="4" max="4" width="3.7109375" customWidth="1"/>
    <col min="5" max="5" width="48" customWidth="1"/>
    <col min="6" max="6" width="15.7109375" style="2" customWidth="1"/>
    <col min="7" max="7" width="2.140625" customWidth="1"/>
    <col min="8" max="8" width="2.42578125" customWidth="1"/>
    <col min="9" max="9" width="25.42578125" customWidth="1"/>
    <col min="10" max="10" width="24.28515625" bestFit="1" customWidth="1"/>
    <col min="11" max="11" width="31.28515625" customWidth="1"/>
    <col min="12" max="12" width="6.140625" customWidth="1"/>
    <col min="13" max="13" width="35.42578125" customWidth="1"/>
  </cols>
  <sheetData>
    <row r="3" spans="1:11" s="44" customFormat="1" ht="31.5" x14ac:dyDescent="0.5">
      <c r="C3" s="47"/>
      <c r="D3" s="47"/>
      <c r="E3" s="185" t="s">
        <v>139</v>
      </c>
      <c r="F3" s="185"/>
      <c r="G3" s="185"/>
      <c r="H3" s="185"/>
      <c r="I3" s="185"/>
      <c r="J3" s="185"/>
      <c r="K3" s="185"/>
    </row>
    <row r="4" spans="1:11" s="44" customFormat="1" ht="31.5" x14ac:dyDescent="0.5">
      <c r="B4" s="47"/>
      <c r="C4" s="47"/>
      <c r="D4" s="47"/>
      <c r="E4" s="185" t="s">
        <v>192</v>
      </c>
      <c r="F4" s="185"/>
      <c r="G4" s="185"/>
      <c r="H4" s="185"/>
      <c r="I4" s="185"/>
      <c r="J4" s="185"/>
      <c r="K4" s="185"/>
    </row>
    <row r="5" spans="1:11" s="44" customFormat="1" ht="31.5" x14ac:dyDescent="0.5">
      <c r="B5" s="47"/>
      <c r="C5" s="47"/>
      <c r="D5" s="47"/>
      <c r="E5" s="248" t="s">
        <v>197</v>
      </c>
      <c r="F5" s="248"/>
      <c r="G5" s="248"/>
      <c r="H5" s="248"/>
      <c r="I5" s="248"/>
      <c r="J5" s="248"/>
      <c r="K5" s="248"/>
    </row>
    <row r="6" spans="1:11" s="45" customFormat="1" ht="13.5" thickBot="1" x14ac:dyDescent="0.25">
      <c r="B6" s="130"/>
      <c r="C6" s="130"/>
      <c r="D6" s="130"/>
      <c r="E6" s="130"/>
      <c r="F6" s="46"/>
    </row>
    <row r="7" spans="1:11" ht="18" customHeight="1" x14ac:dyDescent="0.25">
      <c r="A7" s="3"/>
      <c r="B7" s="234" t="s">
        <v>189</v>
      </c>
      <c r="C7" s="15"/>
      <c r="D7" s="15"/>
      <c r="E7" s="240" t="s">
        <v>141</v>
      </c>
      <c r="F7" s="41"/>
      <c r="G7" s="4"/>
      <c r="I7" s="199" t="s">
        <v>175</v>
      </c>
      <c r="J7" s="200"/>
      <c r="K7" s="203" t="s">
        <v>151</v>
      </c>
    </row>
    <row r="8" spans="1:11" ht="30.75" customHeight="1" thickBot="1" x14ac:dyDescent="0.3">
      <c r="A8" s="5"/>
      <c r="B8" s="235"/>
      <c r="C8" s="8"/>
      <c r="D8" s="8"/>
      <c r="E8" s="241"/>
      <c r="F8" s="115"/>
      <c r="G8" s="7"/>
      <c r="I8" s="230" t="s">
        <v>176</v>
      </c>
      <c r="J8" s="231"/>
      <c r="K8" s="239"/>
    </row>
    <row r="9" spans="1:11" ht="18" customHeight="1" x14ac:dyDescent="0.25">
      <c r="A9" s="5"/>
      <c r="B9" s="235"/>
      <c r="C9" s="8">
        <v>1</v>
      </c>
      <c r="D9" s="8"/>
      <c r="E9" s="114" t="s">
        <v>190</v>
      </c>
      <c r="F9" s="184"/>
      <c r="G9" s="7"/>
      <c r="I9" s="244" t="s">
        <v>177</v>
      </c>
      <c r="J9" s="245"/>
      <c r="K9" s="148" t="s">
        <v>164</v>
      </c>
    </row>
    <row r="10" spans="1:11" ht="18" customHeight="1" x14ac:dyDescent="0.25">
      <c r="A10" s="5"/>
      <c r="B10" s="235"/>
      <c r="C10" s="8">
        <v>2</v>
      </c>
      <c r="D10" s="8"/>
      <c r="E10" s="114" t="s">
        <v>191</v>
      </c>
      <c r="F10" s="27"/>
      <c r="G10" s="7"/>
      <c r="I10" s="246" t="s">
        <v>150</v>
      </c>
      <c r="J10" s="247"/>
      <c r="K10" s="149" t="s">
        <v>160</v>
      </c>
    </row>
    <row r="11" spans="1:11" ht="18" customHeight="1" thickBot="1" x14ac:dyDescent="0.3">
      <c r="A11" s="5"/>
      <c r="B11" s="236"/>
      <c r="C11" s="8">
        <v>3</v>
      </c>
      <c r="D11" s="8"/>
      <c r="E11" s="114" t="s">
        <v>161</v>
      </c>
      <c r="F11" s="27"/>
      <c r="G11" s="7"/>
      <c r="I11" s="151"/>
      <c r="J11" s="152"/>
      <c r="K11" s="153" t="s">
        <v>165</v>
      </c>
    </row>
    <row r="12" spans="1:11" ht="28.5" customHeight="1" thickBot="1" x14ac:dyDescent="0.3">
      <c r="A12" s="20"/>
      <c r="B12" s="150" t="s">
        <v>144</v>
      </c>
      <c r="C12" s="18"/>
      <c r="D12" s="18"/>
      <c r="E12" s="172" t="s">
        <v>144</v>
      </c>
      <c r="F12" s="28"/>
      <c r="G12" s="7"/>
      <c r="I12" s="45"/>
      <c r="J12" s="154"/>
      <c r="K12" s="155"/>
    </row>
    <row r="13" spans="1:11" ht="18" customHeight="1" x14ac:dyDescent="0.25">
      <c r="A13" s="5"/>
      <c r="B13" s="237" t="s">
        <v>182</v>
      </c>
      <c r="C13" s="8">
        <v>4</v>
      </c>
      <c r="D13" s="8"/>
      <c r="E13" s="97" t="s">
        <v>73</v>
      </c>
      <c r="F13" s="131"/>
      <c r="G13" s="7"/>
      <c r="I13" s="199" t="s">
        <v>57</v>
      </c>
      <c r="J13" s="200"/>
      <c r="K13" s="242" t="s">
        <v>62</v>
      </c>
    </row>
    <row r="14" spans="1:11" ht="18" customHeight="1" x14ac:dyDescent="0.25">
      <c r="A14" s="5"/>
      <c r="B14" s="237"/>
      <c r="C14" s="8">
        <v>5</v>
      </c>
      <c r="D14" s="8"/>
      <c r="E14" s="156"/>
      <c r="F14" s="157"/>
      <c r="G14" s="7"/>
      <c r="I14" s="201"/>
      <c r="J14" s="202"/>
      <c r="K14" s="243"/>
    </row>
    <row r="15" spans="1:11" ht="15" customHeight="1" x14ac:dyDescent="0.25">
      <c r="A15" s="5"/>
      <c r="B15" s="237"/>
      <c r="C15" s="8">
        <v>6</v>
      </c>
      <c r="D15" s="8"/>
      <c r="E15" s="158"/>
      <c r="F15" s="157"/>
      <c r="G15" s="7"/>
      <c r="I15" s="228" t="s">
        <v>169</v>
      </c>
      <c r="J15" s="229"/>
      <c r="K15" s="232" t="s">
        <v>170</v>
      </c>
    </row>
    <row r="16" spans="1:11" ht="18" customHeight="1" x14ac:dyDescent="0.25">
      <c r="A16" s="5"/>
      <c r="B16" s="237"/>
      <c r="C16" s="8">
        <v>7</v>
      </c>
      <c r="D16" s="8"/>
      <c r="E16" s="158"/>
      <c r="F16" s="159"/>
      <c r="G16" s="7"/>
      <c r="I16" s="228"/>
      <c r="J16" s="229"/>
      <c r="K16" s="232"/>
    </row>
    <row r="17" spans="1:14" ht="18" customHeight="1" x14ac:dyDescent="0.25">
      <c r="A17" s="5"/>
      <c r="B17" s="237"/>
      <c r="C17" s="8">
        <v>8</v>
      </c>
      <c r="D17" s="8"/>
      <c r="E17" s="160"/>
      <c r="F17" s="159"/>
      <c r="G17" s="7"/>
      <c r="I17" s="228"/>
      <c r="J17" s="229"/>
      <c r="K17" s="232"/>
    </row>
    <row r="18" spans="1:14" ht="18" customHeight="1" thickBot="1" x14ac:dyDescent="0.3">
      <c r="A18" s="5"/>
      <c r="B18" s="237"/>
      <c r="C18" s="8">
        <v>9</v>
      </c>
      <c r="D18" s="8"/>
      <c r="E18" s="158"/>
      <c r="F18" s="157"/>
      <c r="G18" s="7"/>
      <c r="I18" s="230"/>
      <c r="J18" s="231"/>
      <c r="K18" s="233"/>
    </row>
    <row r="19" spans="1:14" ht="18" customHeight="1" x14ac:dyDescent="0.25">
      <c r="A19" s="5"/>
      <c r="B19" s="237"/>
      <c r="C19" s="8">
        <v>10</v>
      </c>
      <c r="D19" s="8"/>
      <c r="E19" s="158"/>
      <c r="F19" s="157"/>
      <c r="G19" s="7"/>
      <c r="I19" s="165" t="s">
        <v>64</v>
      </c>
      <c r="J19" s="166" t="s">
        <v>21</v>
      </c>
      <c r="K19" s="167" t="s">
        <v>35</v>
      </c>
      <c r="L19" s="163"/>
      <c r="M19" s="163"/>
      <c r="N19" s="163"/>
    </row>
    <row r="20" spans="1:14" ht="18" customHeight="1" x14ac:dyDescent="0.25">
      <c r="A20" s="5"/>
      <c r="B20" s="237"/>
      <c r="C20" s="8">
        <v>11</v>
      </c>
      <c r="D20" s="8"/>
      <c r="E20" s="158"/>
      <c r="F20" s="157"/>
      <c r="G20" s="7"/>
      <c r="I20" s="168" t="s">
        <v>5</v>
      </c>
      <c r="J20" s="169" t="s">
        <v>2</v>
      </c>
      <c r="K20" s="170" t="s">
        <v>36</v>
      </c>
      <c r="L20" s="163"/>
      <c r="M20" s="163"/>
      <c r="N20" s="163"/>
    </row>
    <row r="21" spans="1:14" ht="18" customHeight="1" x14ac:dyDescent="0.25">
      <c r="A21" s="5"/>
      <c r="B21" s="237"/>
      <c r="C21" s="8">
        <v>12</v>
      </c>
      <c r="D21" s="8"/>
      <c r="E21" s="158"/>
      <c r="F21" s="157"/>
      <c r="G21" s="7"/>
      <c r="I21" s="168" t="s">
        <v>16</v>
      </c>
      <c r="J21" s="169" t="s">
        <v>159</v>
      </c>
      <c r="K21" s="170" t="s">
        <v>37</v>
      </c>
      <c r="L21" s="143"/>
      <c r="M21" s="143"/>
      <c r="N21" s="143"/>
    </row>
    <row r="22" spans="1:14" ht="18" customHeight="1" x14ac:dyDescent="0.25">
      <c r="A22" s="5"/>
      <c r="B22" s="237"/>
      <c r="C22" s="8">
        <v>13</v>
      </c>
      <c r="D22" s="8"/>
      <c r="E22" s="158"/>
      <c r="F22" s="157"/>
      <c r="G22" s="7"/>
      <c r="I22" s="168" t="s">
        <v>6</v>
      </c>
      <c r="J22" s="169" t="s">
        <v>23</v>
      </c>
      <c r="K22" s="170" t="s">
        <v>38</v>
      </c>
      <c r="L22" s="143"/>
      <c r="M22" s="143"/>
      <c r="N22" s="143"/>
    </row>
    <row r="23" spans="1:14" ht="18" customHeight="1" x14ac:dyDescent="0.25">
      <c r="A23" s="5"/>
      <c r="B23" s="237"/>
      <c r="C23" s="8">
        <v>14</v>
      </c>
      <c r="D23" s="8"/>
      <c r="E23" s="158"/>
      <c r="F23" s="157"/>
      <c r="G23" s="7"/>
      <c r="I23" s="168" t="s">
        <v>7</v>
      </c>
      <c r="J23" s="169" t="s">
        <v>31</v>
      </c>
      <c r="K23" s="170" t="s">
        <v>41</v>
      </c>
      <c r="L23" s="143"/>
      <c r="M23" s="143"/>
      <c r="N23" s="143"/>
    </row>
    <row r="24" spans="1:14" ht="18" customHeight="1" x14ac:dyDescent="0.25">
      <c r="A24" s="5"/>
      <c r="B24" s="237"/>
      <c r="C24" s="8">
        <v>15</v>
      </c>
      <c r="D24" s="8"/>
      <c r="E24" s="158"/>
      <c r="F24" s="157"/>
      <c r="G24" s="7"/>
      <c r="I24" s="168" t="s">
        <v>33</v>
      </c>
      <c r="J24" s="169" t="s">
        <v>24</v>
      </c>
      <c r="K24" s="170" t="s">
        <v>42</v>
      </c>
      <c r="L24" s="143"/>
      <c r="M24" s="143"/>
      <c r="N24" s="143"/>
    </row>
    <row r="25" spans="1:14" ht="18" customHeight="1" x14ac:dyDescent="0.25">
      <c r="A25" s="5"/>
      <c r="B25" s="237"/>
      <c r="C25" s="8">
        <v>16</v>
      </c>
      <c r="D25" s="8"/>
      <c r="E25" s="158"/>
      <c r="F25" s="157"/>
      <c r="G25" s="7"/>
      <c r="I25" s="168" t="s">
        <v>8</v>
      </c>
      <c r="J25" s="169" t="s">
        <v>25</v>
      </c>
      <c r="K25" s="170" t="s">
        <v>43</v>
      </c>
      <c r="L25" s="143"/>
      <c r="M25" s="143"/>
      <c r="N25" s="143"/>
    </row>
    <row r="26" spans="1:14" ht="18" customHeight="1" x14ac:dyDescent="0.25">
      <c r="A26" s="21"/>
      <c r="B26" s="238"/>
      <c r="C26" s="16">
        <v>17</v>
      </c>
      <c r="D26" s="16"/>
      <c r="E26" s="19" t="s">
        <v>148</v>
      </c>
      <c r="F26" s="42">
        <f>SUM(F13:F25)</f>
        <v>0</v>
      </c>
      <c r="G26" s="25"/>
      <c r="I26" s="168" t="s">
        <v>9</v>
      </c>
      <c r="J26" s="169" t="s">
        <v>26</v>
      </c>
      <c r="K26" s="170" t="s">
        <v>44</v>
      </c>
      <c r="L26" s="154"/>
      <c r="M26" s="154"/>
      <c r="N26" s="154"/>
    </row>
    <row r="27" spans="1:14" ht="18" customHeight="1" x14ac:dyDescent="0.25">
      <c r="A27" s="5"/>
      <c r="B27" s="214" t="s">
        <v>149</v>
      </c>
      <c r="C27" s="18"/>
      <c r="D27" s="18"/>
      <c r="E27" s="106"/>
      <c r="F27" s="30"/>
      <c r="G27" s="7"/>
      <c r="I27" s="168" t="s">
        <v>10</v>
      </c>
      <c r="J27" s="169" t="s">
        <v>27</v>
      </c>
      <c r="K27" s="170" t="s">
        <v>45</v>
      </c>
      <c r="L27" s="154"/>
      <c r="M27" s="154"/>
      <c r="N27" s="154"/>
    </row>
    <row r="28" spans="1:14" ht="18" customHeight="1" x14ac:dyDescent="0.25">
      <c r="A28" s="5"/>
      <c r="B28" s="215"/>
      <c r="C28" s="8">
        <v>18</v>
      </c>
      <c r="D28" s="8"/>
      <c r="E28" s="6" t="s">
        <v>166</v>
      </c>
      <c r="F28" s="133"/>
      <c r="G28" s="7"/>
      <c r="I28" s="168" t="s">
        <v>11</v>
      </c>
      <c r="J28" s="169" t="s">
        <v>28</v>
      </c>
      <c r="K28" s="170" t="s">
        <v>46</v>
      </c>
      <c r="L28" s="154"/>
      <c r="M28" s="154"/>
      <c r="N28" s="154"/>
    </row>
    <row r="29" spans="1:14" ht="18" customHeight="1" x14ac:dyDescent="0.25">
      <c r="A29" s="5"/>
      <c r="B29" s="215"/>
      <c r="C29" s="8">
        <v>19</v>
      </c>
      <c r="D29" s="8"/>
      <c r="E29" s="6" t="s">
        <v>167</v>
      </c>
      <c r="F29" s="133"/>
      <c r="G29" s="7"/>
      <c r="I29" s="168" t="s">
        <v>63</v>
      </c>
      <c r="J29" s="169" t="s">
        <v>13</v>
      </c>
      <c r="K29" s="170" t="s">
        <v>47</v>
      </c>
      <c r="L29" s="154"/>
      <c r="M29" s="154"/>
      <c r="N29" s="154"/>
    </row>
    <row r="30" spans="1:14" ht="18" customHeight="1" x14ac:dyDescent="0.25">
      <c r="A30" s="5"/>
      <c r="B30" s="215"/>
      <c r="C30" s="8">
        <v>20</v>
      </c>
      <c r="D30" s="8"/>
      <c r="E30" s="6" t="s">
        <v>168</v>
      </c>
      <c r="F30" s="133"/>
      <c r="G30" s="7"/>
      <c r="I30" s="168" t="s">
        <v>39</v>
      </c>
      <c r="J30" s="169" t="s">
        <v>12</v>
      </c>
      <c r="K30" s="170" t="s">
        <v>48</v>
      </c>
      <c r="L30" s="154"/>
      <c r="M30" s="154"/>
      <c r="N30" s="154"/>
    </row>
    <row r="31" spans="1:14" ht="18" customHeight="1" x14ac:dyDescent="0.25">
      <c r="A31" s="21"/>
      <c r="B31" s="216"/>
      <c r="C31" s="16">
        <v>21</v>
      </c>
      <c r="D31" s="16"/>
      <c r="E31" s="17" t="s">
        <v>178</v>
      </c>
      <c r="F31" s="129">
        <f>SUM(F28:F30)</f>
        <v>0</v>
      </c>
      <c r="G31" s="25"/>
      <c r="I31" s="168" t="s">
        <v>40</v>
      </c>
      <c r="J31" s="169" t="s">
        <v>32</v>
      </c>
      <c r="K31" s="170" t="s">
        <v>49</v>
      </c>
      <c r="L31" s="161"/>
      <c r="M31" s="161"/>
      <c r="N31" s="161"/>
    </row>
    <row r="32" spans="1:14" ht="18" customHeight="1" x14ac:dyDescent="0.25">
      <c r="A32" s="5"/>
      <c r="B32" s="211" t="s">
        <v>70</v>
      </c>
      <c r="C32" s="18"/>
      <c r="D32" s="18"/>
      <c r="E32" s="18"/>
      <c r="F32" s="32"/>
      <c r="G32" s="7"/>
      <c r="I32" s="168" t="s">
        <v>15</v>
      </c>
      <c r="J32" s="169" t="s">
        <v>29</v>
      </c>
      <c r="K32" s="170" t="s">
        <v>50</v>
      </c>
      <c r="L32" s="161"/>
      <c r="M32" s="161"/>
      <c r="N32" s="161"/>
    </row>
    <row r="33" spans="1:14" ht="18" customHeight="1" x14ac:dyDescent="0.25">
      <c r="A33" s="5"/>
      <c r="B33" s="212"/>
      <c r="C33" s="8">
        <v>22</v>
      </c>
      <c r="D33" s="8"/>
      <c r="E33" s="23" t="s">
        <v>180</v>
      </c>
      <c r="F33" s="31">
        <f>IF(F9&gt;0,F9*F10+F11,F26)</f>
        <v>0</v>
      </c>
      <c r="G33" s="7"/>
      <c r="I33" s="168" t="s">
        <v>17</v>
      </c>
      <c r="J33" s="169" t="s">
        <v>20</v>
      </c>
      <c r="K33" s="170" t="s">
        <v>51</v>
      </c>
      <c r="L33" s="162"/>
      <c r="M33" s="162"/>
      <c r="N33" s="162"/>
    </row>
    <row r="34" spans="1:14" ht="18" customHeight="1" x14ac:dyDescent="0.25">
      <c r="A34" s="5"/>
      <c r="B34" s="212"/>
      <c r="C34" s="8">
        <v>23</v>
      </c>
      <c r="D34" s="8"/>
      <c r="E34" s="255" t="s">
        <v>181</v>
      </c>
      <c r="F34" s="31">
        <f>F33-F31</f>
        <v>0</v>
      </c>
      <c r="G34" s="7"/>
      <c r="I34" s="168" t="s">
        <v>3</v>
      </c>
      <c r="J34" s="169" t="s">
        <v>30</v>
      </c>
      <c r="K34" s="170" t="s">
        <v>52</v>
      </c>
      <c r="L34" s="162"/>
      <c r="M34" s="162"/>
      <c r="N34" s="162"/>
    </row>
    <row r="35" spans="1:14" ht="18" customHeight="1" thickBot="1" x14ac:dyDescent="0.3">
      <c r="A35" s="5"/>
      <c r="B35" s="212"/>
      <c r="C35" s="8"/>
      <c r="D35" s="8"/>
      <c r="E35" s="255"/>
      <c r="F35" s="33"/>
      <c r="G35" s="7"/>
      <c r="I35" s="168" t="s">
        <v>18</v>
      </c>
      <c r="J35" s="169" t="s">
        <v>14</v>
      </c>
      <c r="K35" s="170" t="s">
        <v>54</v>
      </c>
      <c r="L35" s="162"/>
      <c r="M35" s="162"/>
      <c r="N35" s="162"/>
    </row>
    <row r="36" spans="1:14" x14ac:dyDescent="0.25">
      <c r="A36" s="5"/>
      <c r="B36" s="212"/>
      <c r="C36" s="8">
        <v>24</v>
      </c>
      <c r="D36" s="8"/>
      <c r="E36" s="14" t="s">
        <v>200</v>
      </c>
      <c r="F36" s="31">
        <f>IF(F34&gt;0,F34*0.066,0)</f>
        <v>0</v>
      </c>
      <c r="G36" s="7"/>
      <c r="I36" s="188" t="s">
        <v>163</v>
      </c>
      <c r="J36" s="189"/>
      <c r="K36" s="170" t="s">
        <v>55</v>
      </c>
      <c r="L36" s="162"/>
      <c r="M36" s="162"/>
      <c r="N36" s="162"/>
    </row>
    <row r="37" spans="1:14" ht="18" customHeight="1" x14ac:dyDescent="0.25">
      <c r="A37" s="249"/>
      <c r="B37" s="250"/>
      <c r="C37" s="250"/>
      <c r="D37" s="250"/>
      <c r="E37" s="250"/>
      <c r="F37" s="250"/>
      <c r="G37" s="251"/>
      <c r="I37" s="190"/>
      <c r="J37" s="191"/>
      <c r="K37" s="170" t="s">
        <v>56</v>
      </c>
      <c r="L37" s="162"/>
      <c r="M37" s="162"/>
      <c r="N37" s="162"/>
    </row>
    <row r="38" spans="1:14" ht="24.75" customHeight="1" x14ac:dyDescent="0.25">
      <c r="A38" s="249"/>
      <c r="B38" s="250"/>
      <c r="C38" s="250"/>
      <c r="D38" s="250"/>
      <c r="E38" s="250"/>
      <c r="F38" s="250"/>
      <c r="G38" s="251"/>
      <c r="I38" s="190"/>
      <c r="J38" s="191"/>
      <c r="K38" s="170" t="s">
        <v>53</v>
      </c>
      <c r="L38" s="162"/>
      <c r="M38" s="162"/>
      <c r="N38" s="162"/>
    </row>
    <row r="39" spans="1:14" ht="18" customHeight="1" x14ac:dyDescent="0.25">
      <c r="A39" s="249"/>
      <c r="B39" s="250"/>
      <c r="C39" s="250"/>
      <c r="D39" s="250"/>
      <c r="E39" s="250"/>
      <c r="F39" s="250"/>
      <c r="G39" s="251"/>
      <c r="I39" s="190" t="s">
        <v>162</v>
      </c>
      <c r="J39" s="191"/>
      <c r="K39" s="170"/>
    </row>
    <row r="40" spans="1:14" ht="18" customHeight="1" x14ac:dyDescent="0.25">
      <c r="A40" s="249"/>
      <c r="B40" s="250"/>
      <c r="C40" s="250"/>
      <c r="D40" s="250"/>
      <c r="E40" s="250"/>
      <c r="F40" s="250"/>
      <c r="G40" s="251"/>
      <c r="I40" s="190"/>
      <c r="J40" s="191"/>
      <c r="K40" s="170"/>
      <c r="L40" s="162"/>
      <c r="M40" s="162"/>
      <c r="N40" s="162"/>
    </row>
    <row r="41" spans="1:14" ht="15.75" thickBot="1" x14ac:dyDescent="0.3">
      <c r="A41" s="252"/>
      <c r="B41" s="253"/>
      <c r="C41" s="253"/>
      <c r="D41" s="253"/>
      <c r="E41" s="253"/>
      <c r="F41" s="253"/>
      <c r="G41" s="254"/>
      <c r="I41" s="192"/>
      <c r="J41" s="193"/>
      <c r="K41" s="171"/>
    </row>
    <row r="42" spans="1:14" ht="15.75" thickBot="1" x14ac:dyDescent="0.3">
      <c r="I42" s="164"/>
      <c r="J42" s="164"/>
    </row>
    <row r="43" spans="1:14" ht="15" customHeight="1" x14ac:dyDescent="0.25">
      <c r="A43" s="196" t="s">
        <v>152</v>
      </c>
      <c r="B43" s="197"/>
      <c r="C43" s="197"/>
      <c r="D43" s="197"/>
      <c r="E43" s="197"/>
      <c r="F43" s="197"/>
      <c r="G43" s="197"/>
      <c r="H43" s="197"/>
      <c r="I43" s="197"/>
      <c r="J43" s="197"/>
      <c r="K43" s="198"/>
    </row>
    <row r="44" spans="1:14" x14ac:dyDescent="0.25">
      <c r="A44" s="5" t="s">
        <v>135</v>
      </c>
      <c r="B44" s="8"/>
      <c r="C44" s="43" t="s">
        <v>134</v>
      </c>
      <c r="D44" s="43"/>
      <c r="E44" s="43"/>
      <c r="F44" s="8"/>
      <c r="G44" s="8"/>
      <c r="H44" s="8"/>
      <c r="I44" s="8"/>
      <c r="J44" s="8"/>
      <c r="K44" s="7"/>
    </row>
    <row r="45" spans="1:14" x14ac:dyDescent="0.25">
      <c r="A45" s="5" t="s">
        <v>153</v>
      </c>
      <c r="B45" s="8"/>
      <c r="C45" s="8"/>
      <c r="D45" s="8"/>
      <c r="E45" s="8"/>
      <c r="F45" s="8"/>
      <c r="G45" s="8"/>
      <c r="H45" s="8"/>
      <c r="I45" s="8"/>
      <c r="J45" s="8"/>
      <c r="K45" s="7"/>
    </row>
    <row r="46" spans="1:14" x14ac:dyDescent="0.25">
      <c r="A46" s="5" t="s">
        <v>137</v>
      </c>
      <c r="B46" s="8"/>
      <c r="C46" s="8"/>
      <c r="D46" s="8"/>
      <c r="E46" s="8"/>
      <c r="F46" s="12"/>
      <c r="G46" s="8"/>
      <c r="H46" s="8"/>
      <c r="I46" s="8"/>
      <c r="J46" s="8"/>
      <c r="K46" s="7"/>
    </row>
    <row r="47" spans="1:14" ht="15.75" thickBot="1" x14ac:dyDescent="0.3">
      <c r="A47" s="9" t="s">
        <v>154</v>
      </c>
      <c r="B47" s="10"/>
      <c r="C47" s="10"/>
      <c r="D47" s="10"/>
      <c r="E47" s="10"/>
      <c r="F47" s="13"/>
      <c r="G47" s="10"/>
      <c r="H47" s="10"/>
      <c r="I47" s="10"/>
      <c r="J47" s="10"/>
      <c r="K47" s="107" t="s">
        <v>195</v>
      </c>
    </row>
    <row r="52" ht="15" customHeight="1" x14ac:dyDescent="0.25"/>
    <row r="53" ht="15" customHeight="1" x14ac:dyDescent="0.25"/>
  </sheetData>
  <sheetProtection algorithmName="SHA-512" hashValue="GyWAdnMIIu8SwbWUsOdmxAI2n5ep9en0F7uKCPymTq3zc1d0/Z94ZyZN6OpNlZAm09AfgXxQOPow9DbdTjgLsA==" saltValue="HYjZl7otRDaQWVQyAic6TQ==" spinCount="100000" sheet="1" objects="1" scenarios="1"/>
  <mergeCells count="22">
    <mergeCell ref="E3:K3"/>
    <mergeCell ref="E4:K4"/>
    <mergeCell ref="B7:B11"/>
    <mergeCell ref="E7:E8"/>
    <mergeCell ref="I7:J7"/>
    <mergeCell ref="K7:K8"/>
    <mergeCell ref="I8:J8"/>
    <mergeCell ref="I9:J9"/>
    <mergeCell ref="I10:J10"/>
    <mergeCell ref="E5:K5"/>
    <mergeCell ref="A43:K43"/>
    <mergeCell ref="B13:B26"/>
    <mergeCell ref="I13:J14"/>
    <mergeCell ref="K13:K14"/>
    <mergeCell ref="I15:J18"/>
    <mergeCell ref="K15:K18"/>
    <mergeCell ref="B27:B31"/>
    <mergeCell ref="B32:B36"/>
    <mergeCell ref="E34:E35"/>
    <mergeCell ref="I36:J38"/>
    <mergeCell ref="A37:G41"/>
    <mergeCell ref="I39:J41"/>
  </mergeCells>
  <conditionalFormatting sqref="F26">
    <cfRule type="cellIs" dxfId="11" priority="4" operator="equal">
      <formula>0</formula>
    </cfRule>
  </conditionalFormatting>
  <conditionalFormatting sqref="F31 F33:F34 F36">
    <cfRule type="cellIs" dxfId="10" priority="3" operator="equal">
      <formula>0</formula>
    </cfRule>
  </conditionalFormatting>
  <conditionalFormatting sqref="F13:F26 E14:E25 F28:F31">
    <cfRule type="expression" dxfId="9" priority="2" stopIfTrue="1">
      <formula>$F$9&gt;0</formula>
    </cfRule>
  </conditionalFormatting>
  <conditionalFormatting sqref="F9:F11">
    <cfRule type="expression" dxfId="8" priority="1" stopIfTrue="1">
      <formula>$F$13&gt;0</formula>
    </cfRule>
  </conditionalFormatting>
  <hyperlinks>
    <hyperlink ref="C44" r:id="rId1" xr:uid="{C5478E92-7939-4495-9BE2-BDFC28CF0F42}"/>
  </hyperlinks>
  <printOptions horizontalCentered="1" verticalCentered="1"/>
  <pageMargins left="0.25" right="0.25" top="0.5" bottom="0.5" header="0.3" footer="0.3"/>
  <pageSetup scale="63"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8" tint="0.39997558519241921"/>
    <pageSetUpPr fitToPage="1"/>
  </sheetPr>
  <dimension ref="A3:O44"/>
  <sheetViews>
    <sheetView zoomScale="80" zoomScaleNormal="80" workbookViewId="0">
      <selection activeCell="F33" sqref="F33"/>
    </sheetView>
  </sheetViews>
  <sheetFormatPr defaultColWidth="9.140625" defaultRowHeight="15" x14ac:dyDescent="0.25"/>
  <cols>
    <col min="1" max="1" width="1" customWidth="1"/>
    <col min="2" max="2" width="14.28515625" customWidth="1"/>
    <col min="3" max="3" width="5.42578125" customWidth="1"/>
    <col min="4" max="4" width="3.28515625" customWidth="1"/>
    <col min="5" max="5" width="52" customWidth="1"/>
    <col min="6" max="6" width="15.7109375" style="2" customWidth="1"/>
    <col min="7" max="7" width="2.140625" customWidth="1"/>
    <col min="8" max="8" width="2.42578125" customWidth="1"/>
    <col min="9" max="9" width="1.5703125" customWidth="1"/>
    <col min="10" max="10" width="22.28515625" customWidth="1"/>
    <col min="11" max="11" width="21.140625" customWidth="1"/>
    <col min="12" max="12" width="24.85546875" customWidth="1"/>
    <col min="13" max="13" width="1.7109375" customWidth="1"/>
    <col min="14" max="14" width="6.28515625" customWidth="1"/>
    <col min="15" max="17" width="9.140625" customWidth="1"/>
  </cols>
  <sheetData>
    <row r="3" spans="1:13" s="44" customFormat="1" ht="31.5" x14ac:dyDescent="0.5">
      <c r="C3" s="47"/>
      <c r="D3" s="47"/>
      <c r="E3" s="185" t="s">
        <v>128</v>
      </c>
      <c r="F3" s="185"/>
      <c r="G3" s="185"/>
      <c r="H3" s="185"/>
      <c r="I3" s="185"/>
      <c r="J3" s="185"/>
      <c r="K3" s="185"/>
      <c r="L3" s="185"/>
      <c r="M3" s="94"/>
    </row>
    <row r="4" spans="1:13" s="44" customFormat="1" ht="31.5" x14ac:dyDescent="0.5">
      <c r="B4" s="47"/>
      <c r="C4" s="47"/>
      <c r="D4" s="47"/>
      <c r="E4" s="185" t="s">
        <v>196</v>
      </c>
      <c r="F4" s="185"/>
      <c r="G4" s="185"/>
      <c r="H4" s="185"/>
      <c r="I4" s="185"/>
      <c r="J4" s="185"/>
      <c r="K4" s="185"/>
      <c r="L4" s="185"/>
      <c r="M4" s="94"/>
    </row>
    <row r="5" spans="1:13" s="44" customFormat="1" ht="17.25" customHeight="1" x14ac:dyDescent="0.5">
      <c r="B5" s="47"/>
      <c r="C5" s="47"/>
      <c r="D5" s="47"/>
      <c r="E5" s="94"/>
      <c r="F5" s="94"/>
      <c r="G5" s="94"/>
      <c r="H5" s="94"/>
      <c r="I5" s="94"/>
      <c r="J5" s="94"/>
      <c r="K5" s="94"/>
      <c r="L5" s="94"/>
      <c r="M5" s="94"/>
    </row>
    <row r="6" spans="1:13" s="45" customFormat="1" ht="13.5" thickBot="1" x14ac:dyDescent="0.25">
      <c r="F6" s="46"/>
    </row>
    <row r="7" spans="1:13" ht="18.75" x14ac:dyDescent="0.3">
      <c r="A7" s="3"/>
      <c r="B7" s="51"/>
      <c r="C7" s="15"/>
      <c r="D7" s="15"/>
      <c r="E7" s="271" t="s">
        <v>158</v>
      </c>
      <c r="F7" s="41"/>
      <c r="G7" s="4"/>
      <c r="I7" s="120"/>
      <c r="J7" s="274" t="s">
        <v>101</v>
      </c>
      <c r="K7" s="274"/>
      <c r="L7" s="274"/>
      <c r="M7" s="123"/>
    </row>
    <row r="8" spans="1:13" ht="18.75" x14ac:dyDescent="0.3">
      <c r="A8" s="5"/>
      <c r="B8" s="24"/>
      <c r="C8" s="8"/>
      <c r="D8" s="8"/>
      <c r="E8" s="272"/>
      <c r="F8" s="33"/>
      <c r="G8" s="7"/>
      <c r="I8" s="121"/>
      <c r="J8" s="275"/>
      <c r="K8" s="275"/>
      <c r="L8" s="275"/>
      <c r="M8" s="124"/>
    </row>
    <row r="9" spans="1:13" ht="15.75" thickBot="1" x14ac:dyDescent="0.3">
      <c r="A9" s="5"/>
      <c r="B9" s="24" t="s">
        <v>140</v>
      </c>
      <c r="C9" s="8"/>
      <c r="D9" s="8"/>
      <c r="E9" s="272"/>
      <c r="F9" s="14"/>
      <c r="G9" s="7"/>
      <c r="I9" s="122"/>
      <c r="J9" s="276" t="s">
        <v>102</v>
      </c>
      <c r="K9" s="276"/>
      <c r="L9" s="276"/>
      <c r="M9" s="125"/>
    </row>
    <row r="10" spans="1:13" ht="18.75" x14ac:dyDescent="0.3">
      <c r="A10" s="52"/>
      <c r="B10" s="24"/>
      <c r="C10" s="8"/>
      <c r="D10" s="8"/>
      <c r="E10" s="272"/>
      <c r="F10" s="33"/>
      <c r="G10" s="7"/>
      <c r="I10" s="73"/>
      <c r="J10" s="269" t="s">
        <v>132</v>
      </c>
      <c r="K10" s="269"/>
      <c r="L10" s="269"/>
      <c r="M10" s="74"/>
    </row>
    <row r="11" spans="1:13" ht="18.75" customHeight="1" x14ac:dyDescent="0.3">
      <c r="A11" s="50"/>
      <c r="B11" s="48"/>
      <c r="C11" s="16">
        <v>1</v>
      </c>
      <c r="D11" s="16"/>
      <c r="E11" s="273"/>
      <c r="F11" s="27"/>
      <c r="G11" s="7"/>
      <c r="I11" s="75"/>
      <c r="J11" s="270"/>
      <c r="K11" s="270"/>
      <c r="L11" s="270"/>
      <c r="M11" s="76"/>
    </row>
    <row r="12" spans="1:13" x14ac:dyDescent="0.25">
      <c r="A12" s="20"/>
      <c r="B12" s="211" t="s">
        <v>69</v>
      </c>
      <c r="C12" s="18"/>
      <c r="D12" s="18"/>
      <c r="E12" s="22"/>
      <c r="F12" s="49"/>
      <c r="G12" s="7"/>
      <c r="I12" s="75"/>
      <c r="J12" s="270"/>
      <c r="K12" s="270"/>
      <c r="L12" s="270"/>
      <c r="M12" s="76"/>
    </row>
    <row r="13" spans="1:13" x14ac:dyDescent="0.25">
      <c r="A13" s="5"/>
      <c r="B13" s="212"/>
      <c r="C13" s="8">
        <v>2</v>
      </c>
      <c r="D13" s="8"/>
      <c r="E13" s="6" t="s">
        <v>72</v>
      </c>
      <c r="F13" s="27"/>
      <c r="G13" s="7"/>
      <c r="I13" s="75"/>
      <c r="J13" s="270"/>
      <c r="K13" s="270"/>
      <c r="L13" s="270"/>
      <c r="M13" s="76"/>
    </row>
    <row r="14" spans="1:13" x14ac:dyDescent="0.25">
      <c r="A14" s="5"/>
      <c r="B14" s="212"/>
      <c r="C14" s="8">
        <v>3</v>
      </c>
      <c r="D14" s="8"/>
      <c r="E14" s="91"/>
      <c r="F14" s="27"/>
      <c r="G14" s="7"/>
      <c r="I14" s="77"/>
      <c r="J14" s="108" t="s">
        <v>103</v>
      </c>
      <c r="K14" s="108" t="s">
        <v>104</v>
      </c>
      <c r="L14" s="108" t="s">
        <v>105</v>
      </c>
      <c r="M14" s="78"/>
    </row>
    <row r="15" spans="1:13" x14ac:dyDescent="0.25">
      <c r="A15" s="5"/>
      <c r="B15" s="212"/>
      <c r="C15" s="8">
        <v>4</v>
      </c>
      <c r="D15" s="8"/>
      <c r="E15" s="1"/>
      <c r="F15" s="27"/>
      <c r="G15" s="7"/>
      <c r="I15" s="77"/>
      <c r="J15" s="108" t="s">
        <v>106</v>
      </c>
      <c r="K15" s="108" t="s">
        <v>107</v>
      </c>
      <c r="L15" s="108" t="s">
        <v>108</v>
      </c>
      <c r="M15" s="78"/>
    </row>
    <row r="16" spans="1:13" x14ac:dyDescent="0.25">
      <c r="A16" s="5"/>
      <c r="B16" s="212"/>
      <c r="C16" s="8">
        <v>5</v>
      </c>
      <c r="D16" s="8"/>
      <c r="E16" s="1"/>
      <c r="F16" s="27"/>
      <c r="G16" s="7"/>
      <c r="I16" s="77"/>
      <c r="J16" s="108" t="s">
        <v>109</v>
      </c>
      <c r="K16" s="108" t="s">
        <v>32</v>
      </c>
      <c r="L16" s="108" t="s">
        <v>12</v>
      </c>
      <c r="M16" s="78"/>
    </row>
    <row r="17" spans="1:15" x14ac:dyDescent="0.25">
      <c r="A17" s="5"/>
      <c r="B17" s="212"/>
      <c r="C17" s="8">
        <v>6</v>
      </c>
      <c r="D17" s="8"/>
      <c r="E17" s="91"/>
      <c r="F17" s="27"/>
      <c r="G17" s="7"/>
      <c r="I17" s="77"/>
      <c r="J17" s="108" t="s">
        <v>30</v>
      </c>
      <c r="K17" s="108" t="s">
        <v>14</v>
      </c>
      <c r="L17" s="108" t="s">
        <v>5</v>
      </c>
      <c r="M17" s="78"/>
    </row>
    <row r="18" spans="1:15" ht="15.75" thickBot="1" x14ac:dyDescent="0.3">
      <c r="A18" s="5"/>
      <c r="B18" s="212"/>
      <c r="C18" s="8">
        <v>7</v>
      </c>
      <c r="D18" s="8"/>
      <c r="E18" s="1"/>
      <c r="F18" s="98"/>
      <c r="G18" s="7"/>
      <c r="I18" s="77"/>
      <c r="J18" s="79"/>
      <c r="K18" s="79"/>
      <c r="L18" s="108"/>
      <c r="M18" s="78"/>
    </row>
    <row r="19" spans="1:15" ht="15.75" customHeight="1" x14ac:dyDescent="0.3">
      <c r="A19" s="5"/>
      <c r="B19" s="212"/>
      <c r="C19" s="8">
        <v>8</v>
      </c>
      <c r="D19" s="8"/>
      <c r="E19" s="1"/>
      <c r="F19" s="98"/>
      <c r="G19" s="7"/>
      <c r="I19" s="126"/>
      <c r="J19" s="262" t="s">
        <v>62</v>
      </c>
      <c r="K19" s="262"/>
      <c r="L19" s="262"/>
      <c r="M19" s="118"/>
    </row>
    <row r="20" spans="1:15" ht="15.75" customHeight="1" x14ac:dyDescent="0.3">
      <c r="A20" s="5"/>
      <c r="B20" s="212"/>
      <c r="C20" s="8">
        <v>9</v>
      </c>
      <c r="D20" s="8"/>
      <c r="E20" s="1"/>
      <c r="F20" s="98"/>
      <c r="G20" s="7"/>
      <c r="I20" s="127"/>
      <c r="J20" s="263"/>
      <c r="K20" s="263"/>
      <c r="L20" s="263"/>
      <c r="M20" s="119"/>
    </row>
    <row r="21" spans="1:15" ht="15.75" thickBot="1" x14ac:dyDescent="0.3">
      <c r="A21" s="5"/>
      <c r="B21" s="212"/>
      <c r="C21" s="8">
        <v>10</v>
      </c>
      <c r="D21" s="8"/>
      <c r="E21" s="1"/>
      <c r="F21" s="98"/>
      <c r="G21" s="7"/>
      <c r="I21" s="128"/>
      <c r="J21" s="264" t="s">
        <v>71</v>
      </c>
      <c r="K21" s="264"/>
      <c r="L21" s="264"/>
      <c r="M21" s="117"/>
    </row>
    <row r="22" spans="1:15" x14ac:dyDescent="0.25">
      <c r="A22" s="5"/>
      <c r="B22" s="212"/>
      <c r="C22" s="8">
        <v>11</v>
      </c>
      <c r="D22" s="8"/>
      <c r="E22" s="1"/>
      <c r="F22" s="98"/>
      <c r="G22" s="7"/>
      <c r="I22" s="80"/>
      <c r="J22" s="81"/>
      <c r="K22" s="81"/>
      <c r="L22" s="81"/>
      <c r="M22" s="82"/>
    </row>
    <row r="23" spans="1:15" x14ac:dyDescent="0.25">
      <c r="A23" s="5"/>
      <c r="B23" s="212"/>
      <c r="C23" s="8">
        <v>12</v>
      </c>
      <c r="D23" s="8"/>
      <c r="E23" s="1"/>
      <c r="F23" s="98"/>
      <c r="G23" s="7"/>
      <c r="I23" s="75"/>
      <c r="J23" s="265" t="s">
        <v>110</v>
      </c>
      <c r="K23" s="265"/>
      <c r="L23" s="265"/>
      <c r="M23" s="76"/>
    </row>
    <row r="24" spans="1:15" x14ac:dyDescent="0.25">
      <c r="A24" s="5"/>
      <c r="B24" s="212"/>
      <c r="C24" s="8">
        <v>13</v>
      </c>
      <c r="D24" s="8"/>
      <c r="E24" s="1"/>
      <c r="F24" s="98"/>
      <c r="G24" s="25"/>
      <c r="I24" s="75"/>
      <c r="J24" s="265"/>
      <c r="K24" s="265"/>
      <c r="L24" s="265"/>
      <c r="M24" s="76"/>
    </row>
    <row r="25" spans="1:15" ht="15.75" customHeight="1" x14ac:dyDescent="0.25">
      <c r="A25" s="5"/>
      <c r="B25" s="212"/>
      <c r="C25" s="8">
        <v>14</v>
      </c>
      <c r="D25" s="8"/>
      <c r="E25" s="1"/>
      <c r="F25" s="98"/>
      <c r="G25" s="7"/>
      <c r="I25" s="83"/>
      <c r="J25" s="84" t="s">
        <v>111</v>
      </c>
      <c r="K25" s="79" t="s">
        <v>3</v>
      </c>
      <c r="L25" s="79" t="s">
        <v>2</v>
      </c>
      <c r="M25" s="85"/>
    </row>
    <row r="26" spans="1:15" x14ac:dyDescent="0.25">
      <c r="A26" s="21"/>
      <c r="B26" s="213"/>
      <c r="C26" s="16">
        <v>15</v>
      </c>
      <c r="D26" s="16"/>
      <c r="E26" s="19" t="s">
        <v>60</v>
      </c>
      <c r="F26" s="42">
        <f>SUM(F13:F25)</f>
        <v>0</v>
      </c>
      <c r="G26" s="7"/>
      <c r="I26" s="80"/>
      <c r="J26" s="84" t="s">
        <v>112</v>
      </c>
      <c r="K26" s="79" t="s">
        <v>113</v>
      </c>
      <c r="L26" s="79" t="s">
        <v>114</v>
      </c>
      <c r="M26" s="82"/>
    </row>
    <row r="27" spans="1:15" x14ac:dyDescent="0.25">
      <c r="A27" s="5"/>
      <c r="B27" s="214" t="s">
        <v>75</v>
      </c>
      <c r="C27" s="8"/>
      <c r="D27" s="8"/>
      <c r="E27" s="266" t="s">
        <v>131</v>
      </c>
      <c r="F27" s="86"/>
      <c r="G27" s="7"/>
      <c r="I27" s="73"/>
      <c r="J27" s="84" t="s">
        <v>115</v>
      </c>
      <c r="K27" s="79" t="s">
        <v>116</v>
      </c>
      <c r="L27" s="79" t="s">
        <v>45</v>
      </c>
      <c r="M27" s="74"/>
    </row>
    <row r="28" spans="1:15" x14ac:dyDescent="0.25">
      <c r="A28" s="5"/>
      <c r="B28" s="215"/>
      <c r="C28" s="8"/>
      <c r="D28" s="8"/>
      <c r="E28" s="267"/>
      <c r="F28" s="87"/>
      <c r="G28" s="7"/>
      <c r="I28" s="73"/>
      <c r="J28" s="84" t="s">
        <v>117</v>
      </c>
      <c r="K28" s="79" t="s">
        <v>118</v>
      </c>
      <c r="L28" s="79" t="s">
        <v>119</v>
      </c>
      <c r="M28" s="74"/>
      <c r="O28" s="132"/>
    </row>
    <row r="29" spans="1:15" x14ac:dyDescent="0.25">
      <c r="A29" s="21"/>
      <c r="B29" s="216"/>
      <c r="C29" s="16">
        <v>16</v>
      </c>
      <c r="D29" s="16"/>
      <c r="E29" s="268"/>
      <c r="F29" s="27"/>
      <c r="G29" s="7"/>
      <c r="I29" s="36"/>
      <c r="J29" s="79" t="s">
        <v>43</v>
      </c>
      <c r="K29" s="79" t="s">
        <v>120</v>
      </c>
      <c r="L29" s="79" t="s">
        <v>121</v>
      </c>
      <c r="M29" s="37"/>
    </row>
    <row r="30" spans="1:15" x14ac:dyDescent="0.25">
      <c r="A30" s="5"/>
      <c r="B30" s="214" t="s">
        <v>76</v>
      </c>
      <c r="C30" s="8"/>
      <c r="D30" s="8"/>
      <c r="E30" s="88"/>
      <c r="F30" s="87"/>
      <c r="G30" s="7"/>
      <c r="I30" s="36"/>
      <c r="J30" s="79" t="s">
        <v>53</v>
      </c>
      <c r="K30" s="79" t="s">
        <v>20</v>
      </c>
      <c r="L30" s="79" t="s">
        <v>122</v>
      </c>
      <c r="M30" s="37"/>
    </row>
    <row r="31" spans="1:15" x14ac:dyDescent="0.25">
      <c r="A31" s="5"/>
      <c r="B31" s="215"/>
      <c r="C31" s="8"/>
      <c r="D31" s="8"/>
      <c r="E31" s="220" t="s">
        <v>157</v>
      </c>
      <c r="F31" s="54"/>
      <c r="G31" s="7"/>
      <c r="I31" s="36"/>
      <c r="J31" s="79"/>
      <c r="K31" s="79"/>
      <c r="L31" s="79"/>
      <c r="M31" s="37"/>
    </row>
    <row r="32" spans="1:15" ht="15.75" thickBot="1" x14ac:dyDescent="0.3">
      <c r="A32" s="5"/>
      <c r="B32" s="215"/>
      <c r="C32" s="8">
        <v>17</v>
      </c>
      <c r="D32" s="8"/>
      <c r="E32" s="220"/>
      <c r="F32" s="55">
        <f>IF(F11&gt;0,F11,IF(F29&gt;0,F29,F26))</f>
        <v>0</v>
      </c>
      <c r="G32" s="7"/>
      <c r="I32" s="89"/>
      <c r="J32" s="258"/>
      <c r="K32" s="258"/>
      <c r="L32" s="108"/>
      <c r="M32" s="90"/>
    </row>
    <row r="33" spans="1:13" x14ac:dyDescent="0.25">
      <c r="A33" s="21"/>
      <c r="B33" s="216"/>
      <c r="C33" s="16">
        <v>18</v>
      </c>
      <c r="D33" s="16"/>
      <c r="E33" s="17" t="s">
        <v>59</v>
      </c>
      <c r="F33" s="27"/>
      <c r="G33" s="7"/>
      <c r="I33" s="99"/>
      <c r="J33" s="259" t="s">
        <v>66</v>
      </c>
      <c r="K33" s="259"/>
      <c r="L33" s="259"/>
      <c r="M33" s="100"/>
    </row>
    <row r="34" spans="1:13" x14ac:dyDescent="0.25">
      <c r="A34" s="5"/>
      <c r="B34" s="211" t="s">
        <v>70</v>
      </c>
      <c r="C34" s="8"/>
      <c r="D34" s="8"/>
      <c r="E34" s="23"/>
      <c r="F34" s="53"/>
      <c r="G34" s="7"/>
      <c r="I34" s="101"/>
      <c r="J34" s="260"/>
      <c r="K34" s="260"/>
      <c r="L34" s="260"/>
      <c r="M34" s="102"/>
    </row>
    <row r="35" spans="1:13" x14ac:dyDescent="0.25">
      <c r="A35" s="5"/>
      <c r="B35" s="212"/>
      <c r="C35" s="8">
        <v>19</v>
      </c>
      <c r="D35" s="8"/>
      <c r="E35" s="23" t="s">
        <v>77</v>
      </c>
      <c r="F35" s="31">
        <f>F32-F33</f>
        <v>0</v>
      </c>
      <c r="G35" s="7"/>
      <c r="I35" s="101"/>
      <c r="J35" s="260"/>
      <c r="K35" s="260"/>
      <c r="L35" s="260"/>
      <c r="M35" s="102"/>
    </row>
    <row r="36" spans="1:13" x14ac:dyDescent="0.25">
      <c r="A36" s="5"/>
      <c r="B36" s="212"/>
      <c r="C36" s="8"/>
      <c r="D36" s="8"/>
      <c r="E36" s="6"/>
      <c r="F36" s="33"/>
      <c r="G36" s="7"/>
      <c r="I36" s="101"/>
      <c r="J36" s="260" t="s">
        <v>67</v>
      </c>
      <c r="K36" s="260"/>
      <c r="L36" s="260"/>
      <c r="M36" s="102"/>
    </row>
    <row r="37" spans="1:13" x14ac:dyDescent="0.25">
      <c r="A37" s="21"/>
      <c r="B37" s="213"/>
      <c r="C37" s="16">
        <v>20</v>
      </c>
      <c r="D37" s="16"/>
      <c r="E37" s="17" t="s">
        <v>201</v>
      </c>
      <c r="F37" s="31">
        <f>IF(F32-F33&gt;0,F35*0.045,0)</f>
        <v>0</v>
      </c>
      <c r="G37" s="7"/>
      <c r="I37" s="101"/>
      <c r="J37" s="260"/>
      <c r="K37" s="260"/>
      <c r="L37" s="260"/>
      <c r="M37" s="102"/>
    </row>
    <row r="38" spans="1:13" ht="15.75" thickBot="1" x14ac:dyDescent="0.3">
      <c r="A38" s="9"/>
      <c r="B38" s="26"/>
      <c r="C38" s="10"/>
      <c r="D38" s="10"/>
      <c r="E38" s="10"/>
      <c r="F38" s="13"/>
      <c r="G38" s="11"/>
      <c r="I38" s="103"/>
      <c r="J38" s="261"/>
      <c r="K38" s="261"/>
      <c r="L38" s="261"/>
      <c r="M38" s="104"/>
    </row>
    <row r="39" spans="1:13" ht="15.75" thickBot="1" x14ac:dyDescent="0.3"/>
    <row r="40" spans="1:13" x14ac:dyDescent="0.25">
      <c r="A40" s="196" t="s">
        <v>61</v>
      </c>
      <c r="B40" s="197"/>
      <c r="C40" s="197"/>
      <c r="D40" s="197"/>
      <c r="E40" s="197"/>
      <c r="F40" s="197"/>
      <c r="G40" s="197"/>
      <c r="H40" s="197"/>
      <c r="I40" s="197"/>
      <c r="J40" s="197"/>
      <c r="K40" s="197"/>
      <c r="L40" s="197"/>
      <c r="M40" s="105"/>
    </row>
    <row r="41" spans="1:13" x14ac:dyDescent="0.25">
      <c r="A41" s="5" t="s">
        <v>135</v>
      </c>
      <c r="B41" s="8"/>
      <c r="C41" s="43" t="s">
        <v>65</v>
      </c>
      <c r="D41" s="43" t="s">
        <v>134</v>
      </c>
      <c r="E41" s="43"/>
      <c r="F41" s="8"/>
      <c r="G41" s="8"/>
      <c r="H41" s="8"/>
      <c r="I41" s="8"/>
      <c r="J41" s="8"/>
      <c r="K41" s="8"/>
      <c r="L41" s="8"/>
      <c r="M41" s="7"/>
    </row>
    <row r="42" spans="1:13" x14ac:dyDescent="0.25">
      <c r="A42" s="5" t="s">
        <v>136</v>
      </c>
      <c r="B42" s="8"/>
      <c r="C42" s="8"/>
      <c r="D42" s="8"/>
      <c r="E42" s="8"/>
      <c r="F42" s="8"/>
      <c r="G42" s="8"/>
      <c r="H42" s="8"/>
      <c r="I42" s="8"/>
      <c r="J42" s="8"/>
      <c r="K42" s="8"/>
      <c r="L42" s="8"/>
      <c r="M42" s="7"/>
    </row>
    <row r="43" spans="1:13" x14ac:dyDescent="0.25">
      <c r="A43" s="5" t="s">
        <v>137</v>
      </c>
      <c r="B43" s="8"/>
      <c r="C43" s="8"/>
      <c r="D43" s="8"/>
      <c r="E43" s="8"/>
      <c r="F43" s="12"/>
      <c r="G43" s="8"/>
      <c r="H43" s="8"/>
      <c r="I43" s="8"/>
      <c r="J43" s="8"/>
      <c r="K43" s="8"/>
      <c r="L43" s="8"/>
      <c r="M43" s="7"/>
    </row>
    <row r="44" spans="1:13" ht="15.75" thickBot="1" x14ac:dyDescent="0.3">
      <c r="A44" s="9" t="s">
        <v>138</v>
      </c>
      <c r="B44" s="10"/>
      <c r="C44" s="10"/>
      <c r="D44" s="10"/>
      <c r="E44" s="10"/>
      <c r="F44" s="13"/>
      <c r="G44" s="10"/>
      <c r="H44" s="10"/>
      <c r="I44" s="10"/>
      <c r="J44" s="10"/>
      <c r="K44" s="10"/>
      <c r="L44" s="256" t="s">
        <v>195</v>
      </c>
      <c r="M44" s="257"/>
    </row>
  </sheetData>
  <sheetProtection algorithmName="SHA-512" hashValue="f2nPbRc0edBFE5y/WT97oIBOEpUhGBJHtURk+MKUCSQ7WAv3brbdVuETQG5Z8DkQ6jIiPHTfDHiGbInlICh5ew==" saltValue="Q3N6Qv5g8LWE+v385ygTEA==" spinCount="100000" sheet="1" objects="1" scenarios="1"/>
  <customSheetViews>
    <customSheetView guid="{3338698C-6ABB-4F82-B447-31E1F4732DD6}" scale="80" fitToPage="1">
      <selection activeCell="E45" sqref="E45"/>
      <pageMargins left="0.7" right="0.7" top="0.75" bottom="0.75" header="0.3" footer="0.3"/>
      <printOptions horizontalCentered="1" verticalCentered="1"/>
      <pageSetup scale="74" orientation="landscape" r:id="rId1"/>
    </customSheetView>
    <customSheetView guid="{D215050B-690D-4403-B2B0-0A3622EF8F61}" scale="80" fitToPage="1">
      <selection activeCell="E45" sqref="E45"/>
      <pageMargins left="0.7" right="0.7" top="0.75" bottom="0.75" header="0.3" footer="0.3"/>
      <printOptions horizontalCentered="1" verticalCentered="1"/>
      <pageSetup scale="74" orientation="landscape" r:id="rId2"/>
    </customSheetView>
    <customSheetView guid="{4C153500-2030-4F92-BCD8-5945F635DF63}" fitToPage="1">
      <selection activeCell="E5" sqref="E5:E9"/>
      <pageMargins left="0.7" right="0.7" top="0.75" bottom="0.75" header="0.3" footer="0.3"/>
      <printOptions horizontalCentered="1" verticalCentered="1"/>
      <pageSetup scale="75" orientation="landscape" r:id="rId3"/>
    </customSheetView>
    <customSheetView guid="{D40B8171-E052-4A84-AB87-1666EEB5B51E}" fitToPage="1">
      <selection activeCell="E5" sqref="E5:E9"/>
      <pageMargins left="0.7" right="0.7" top="0.75" bottom="0.75" header="0.3" footer="0.3"/>
      <printOptions horizontalCentered="1" verticalCentered="1"/>
      <pageSetup scale="75" orientation="landscape" r:id="rId4"/>
    </customSheetView>
    <customSheetView guid="{C53BAC97-0203-4D63-B1E1-21495DDB7F8E}" fitToPage="1">
      <pageMargins left="0.7" right="0.7" top="0.75" bottom="0.75" header="0.3" footer="0.3"/>
      <printOptions horizontalCentered="1" verticalCentered="1"/>
      <pageSetup scale="75" orientation="landscape" r:id="rId5"/>
    </customSheetView>
    <customSheetView guid="{533ABC86-E15B-468A-AD8F-695976FEF0C7}" fitToPage="1">
      <pageMargins left="0.7" right="0.7" top="0.75" bottom="0.75" header="0.3" footer="0.3"/>
      <printOptions horizontalCentered="1" verticalCentered="1"/>
      <pageSetup scale="75" orientation="landscape" r:id="rId6"/>
    </customSheetView>
    <customSheetView guid="{8540A485-8561-46AC-8C22-A5843A32E961}" fitToPage="1">
      <pageMargins left="0.7" right="0.7" top="0.75" bottom="0.75" header="0.3" footer="0.3"/>
      <printOptions horizontalCentered="1" verticalCentered="1"/>
      <pageSetup scale="74" orientation="landscape" r:id="rId7"/>
    </customSheetView>
    <customSheetView guid="{0935D68C-01F8-4D2B-B4B8-A1D554BF5D1D}" fitToPage="1">
      <selection activeCell="F11" sqref="F11:F14"/>
      <pageMargins left="0.7" right="0.7" top="0.75" bottom="0.75" header="0.3" footer="0.3"/>
      <printOptions horizontalCentered="1" verticalCentered="1"/>
      <pageSetup scale="74" orientation="landscape" r:id="rId8"/>
    </customSheetView>
    <customSheetView guid="{94BBD5A1-EB8E-4C6F-A92E-4261BC4EF1E1}" fitToPage="1">
      <selection activeCell="E18" sqref="E18"/>
      <pageMargins left="0.7" right="0.7" top="0.75" bottom="0.75" header="0.3" footer="0.3"/>
      <printOptions horizontalCentered="1" verticalCentered="1"/>
      <pageSetup scale="74" orientation="landscape" r:id="rId9"/>
    </customSheetView>
    <customSheetView guid="{ACCC9FDB-D609-4561-841E-199E41E937D8}" fitToPage="1">
      <selection activeCell="E14" sqref="E14"/>
      <pageMargins left="0.7" right="0.7" top="0.75" bottom="0.75" header="0.3" footer="0.3"/>
      <printOptions horizontalCentered="1" verticalCentered="1"/>
      <pageSetup scale="74" orientation="landscape" r:id="rId10"/>
    </customSheetView>
    <customSheetView guid="{80E491ED-73E3-45D9-BD02-0A84EA00B40B}" fitToPage="1">
      <selection activeCell="E14" sqref="E14"/>
      <pageMargins left="0.7" right="0.7" top="0.75" bottom="0.75" header="0.3" footer="0.3"/>
      <printOptions horizontalCentered="1" verticalCentered="1"/>
      <pageSetup scale="74" orientation="landscape" r:id="rId11"/>
    </customSheetView>
    <customSheetView guid="{C4D86DDD-7A92-49B5-B8A6-F8ED682E48AF}" fitToPage="1">
      <selection activeCell="F36" sqref="F36"/>
      <pageMargins left="0.7" right="0.7" top="0.75" bottom="0.75" header="0.3" footer="0.3"/>
      <printOptions horizontalCentered="1" verticalCentered="1"/>
      <pageSetup scale="74" orientation="landscape" r:id="rId12"/>
    </customSheetView>
    <customSheetView guid="{E04B425C-3F15-4442-AC0B-DF2205A7896E}" fitToPage="1">
      <pageMargins left="0.7" right="0.7" top="0.75" bottom="0.75" header="0.3" footer="0.3"/>
      <printOptions horizontalCentered="1" verticalCentered="1"/>
      <pageSetup scale="74" orientation="landscape" r:id="rId13"/>
    </customSheetView>
    <customSheetView guid="{691B6CD6-7C0B-4169-B9C3-3D59C541D323}" fitToPage="1" topLeftCell="A13">
      <selection activeCell="F10" sqref="F10"/>
      <pageMargins left="0.7" right="0.7" top="0.75" bottom="0.75" header="0.3" footer="0.3"/>
      <printOptions horizontalCentered="1" verticalCentered="1"/>
      <pageSetup scale="74" orientation="landscape" r:id="rId14"/>
    </customSheetView>
    <customSheetView guid="{28FE4B8C-E2A3-4D9F-A405-9CF70D83549B}" fitToPage="1" topLeftCell="A3">
      <selection activeCell="O14" sqref="O14"/>
      <pageMargins left="0.7" right="0.7" top="0.75" bottom="0.75" header="0.3" footer="0.3"/>
      <printOptions horizontalCentered="1" verticalCentered="1"/>
      <pageSetup scale="74" orientation="landscape" r:id="rId15"/>
    </customSheetView>
    <customSheetView guid="{D33C6355-C889-498C-82A0-2F604F82A84B}" fitToPage="1">
      <selection activeCell="O14" sqref="O14"/>
      <pageMargins left="0.7" right="0.7" top="0.75" bottom="0.75" header="0.3" footer="0.3"/>
      <printOptions horizontalCentered="1" verticalCentered="1"/>
      <pageSetup scale="74" orientation="landscape" r:id="rId16"/>
    </customSheetView>
    <customSheetView guid="{2E0040B6-483B-4366-9E7D-2BC77C109392}" fitToPage="1">
      <pageMargins left="0.7" right="0.7" top="0.75" bottom="0.75" header="0.3" footer="0.3"/>
      <printOptions horizontalCentered="1" verticalCentered="1"/>
      <pageSetup scale="74" orientation="landscape" r:id="rId17"/>
    </customSheetView>
    <customSheetView guid="{BBBD7747-5089-4538-B1A7-E9CF69F8A5F1}" fitToPage="1">
      <pageMargins left="0.7" right="0.7" top="0.75" bottom="0.75" header="0.3" footer="0.3"/>
      <printOptions horizontalCentered="1" verticalCentered="1"/>
      <pageSetup scale="74" orientation="landscape" r:id="rId18"/>
    </customSheetView>
    <customSheetView guid="{B9EEAD2F-E2B9-4A95-A30E-763064ABC90E}" fitToPage="1">
      <selection activeCell="E5" sqref="E5:E9"/>
      <pageMargins left="0.7" right="0.7" top="0.75" bottom="0.75" header="0.3" footer="0.3"/>
      <printOptions horizontalCentered="1" verticalCentered="1"/>
      <pageSetup scale="75" orientation="landscape" r:id="rId19"/>
    </customSheetView>
    <customSheetView guid="{2C2B5BEE-A68B-4F86-BD6F-77040A97686E}" fitToPage="1">
      <selection activeCell="E5" sqref="E5:E9"/>
      <pageMargins left="0.7" right="0.7" top="0.75" bottom="0.75" header="0.3" footer="0.3"/>
      <printOptions horizontalCentered="1" verticalCentered="1"/>
      <pageSetup scale="75" orientation="landscape" r:id="rId20"/>
    </customSheetView>
    <customSheetView guid="{96FACEF2-BBBA-48C3-9110-AE74A9932770}" fitToPage="1">
      <selection activeCell="E5" sqref="E5:E9"/>
      <pageMargins left="0.7" right="0.7" top="0.75" bottom="0.75" header="0.3" footer="0.3"/>
      <printOptions horizontalCentered="1" verticalCentered="1"/>
      <pageSetup scale="75" orientation="landscape" r:id="rId21"/>
    </customSheetView>
  </customSheetViews>
  <mergeCells count="20">
    <mergeCell ref="E3:L3"/>
    <mergeCell ref="E4:L4"/>
    <mergeCell ref="E7:E11"/>
    <mergeCell ref="J7:L8"/>
    <mergeCell ref="J9:L9"/>
    <mergeCell ref="B12:B26"/>
    <mergeCell ref="J19:L20"/>
    <mergeCell ref="J21:L21"/>
    <mergeCell ref="J23:L24"/>
    <mergeCell ref="B27:B29"/>
    <mergeCell ref="E27:E29"/>
    <mergeCell ref="J10:L13"/>
    <mergeCell ref="A40:L40"/>
    <mergeCell ref="L44:M44"/>
    <mergeCell ref="B30:B33"/>
    <mergeCell ref="E31:E32"/>
    <mergeCell ref="J32:K32"/>
    <mergeCell ref="J33:L35"/>
    <mergeCell ref="B34:B37"/>
    <mergeCell ref="J36:L38"/>
  </mergeCells>
  <conditionalFormatting sqref="A28:A29 C28:D29 F28:G29 A12:G27">
    <cfRule type="expression" dxfId="7" priority="1" stopIfTrue="1">
      <formula>$F$11&gt;0</formula>
    </cfRule>
  </conditionalFormatting>
  <conditionalFormatting sqref="F26 F32 F35 F37">
    <cfRule type="cellIs" dxfId="6" priority="2" operator="equal">
      <formula>0</formula>
    </cfRule>
  </conditionalFormatting>
  <hyperlinks>
    <hyperlink ref="C41:E41" r:id="rId22" display="www.newtitletax.com" xr:uid="{00000000-0004-0000-0300-000000000000}"/>
    <hyperlink ref="D41" r:id="rId23" xr:uid="{00000000-0004-0000-0300-000001000000}"/>
  </hyperlinks>
  <printOptions horizontalCentered="1" verticalCentered="1"/>
  <pageMargins left="0.7" right="0.7" top="0.75" bottom="0.75" header="0.3" footer="0.3"/>
  <pageSetup scale="55" orientation="landscape" r:id="rId24"/>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tint="0.39997558519241921"/>
    <pageSetUpPr fitToPage="1"/>
  </sheetPr>
  <dimension ref="A3:N37"/>
  <sheetViews>
    <sheetView tabSelected="1" zoomScale="80" zoomScaleNormal="80" workbookViewId="0">
      <selection activeCell="H20" sqref="H20"/>
    </sheetView>
  </sheetViews>
  <sheetFormatPr defaultRowHeight="15" x14ac:dyDescent="0.25"/>
  <cols>
    <col min="1" max="1" width="3.5703125" customWidth="1"/>
    <col min="2" max="2" width="30" customWidth="1"/>
    <col min="3" max="3" width="20.5703125" customWidth="1"/>
    <col min="4" max="4" width="5.7109375" customWidth="1"/>
    <col min="5" max="5" width="2.85546875" customWidth="1"/>
    <col min="6" max="6" width="6.42578125" customWidth="1"/>
    <col min="7" max="7" width="31.28515625" customWidth="1"/>
    <col min="8" max="8" width="16.85546875" customWidth="1"/>
    <col min="9" max="9" width="8.28515625" customWidth="1"/>
    <col min="10" max="10" width="3.85546875" customWidth="1"/>
    <col min="11" max="11" width="2.7109375" customWidth="1"/>
    <col min="12" max="12" width="28.7109375" customWidth="1"/>
    <col min="13" max="13" width="8.85546875" customWidth="1"/>
    <col min="14" max="14" width="9.7109375" customWidth="1"/>
    <col min="15" max="16" width="9.140625" customWidth="1"/>
  </cols>
  <sheetData>
    <row r="3" spans="1:13" ht="32.25" customHeight="1" x14ac:dyDescent="0.5">
      <c r="D3" s="277" t="s">
        <v>93</v>
      </c>
      <c r="E3" s="277"/>
      <c r="F3" s="277"/>
      <c r="G3" s="277"/>
      <c r="H3" s="277"/>
      <c r="I3" s="277"/>
      <c r="J3" s="47"/>
      <c r="K3" s="47"/>
    </row>
    <row r="4" spans="1:13" ht="26.25" customHeight="1" x14ac:dyDescent="0.5">
      <c r="D4" s="278"/>
      <c r="E4" s="278"/>
      <c r="F4" s="278"/>
      <c r="G4" s="278"/>
      <c r="H4" s="278"/>
      <c r="I4" s="278"/>
      <c r="J4" s="47"/>
      <c r="K4" s="47"/>
    </row>
    <row r="5" spans="1:13" ht="21.75" customHeight="1" x14ac:dyDescent="0.5">
      <c r="D5" s="180"/>
      <c r="E5" s="180"/>
      <c r="F5" s="180"/>
      <c r="G5" s="180"/>
      <c r="H5" s="180"/>
      <c r="I5" s="180"/>
      <c r="J5" s="47"/>
      <c r="K5" s="47"/>
    </row>
    <row r="6" spans="1:13" ht="15.75" thickBot="1" x14ac:dyDescent="0.3"/>
    <row r="7" spans="1:13" ht="15" customHeight="1" x14ac:dyDescent="0.25">
      <c r="A7" s="289" t="s">
        <v>83</v>
      </c>
      <c r="B7" s="290"/>
      <c r="C7" s="290"/>
      <c r="D7" s="291"/>
      <c r="F7" s="306" t="s">
        <v>127</v>
      </c>
      <c r="G7" s="307"/>
      <c r="H7" s="307"/>
      <c r="I7" s="308"/>
      <c r="K7" s="315" t="s">
        <v>92</v>
      </c>
      <c r="L7" s="316"/>
      <c r="M7" s="317"/>
    </row>
    <row r="8" spans="1:13" ht="15" customHeight="1" x14ac:dyDescent="0.25">
      <c r="A8" s="292"/>
      <c r="B8" s="293"/>
      <c r="C8" s="293"/>
      <c r="D8" s="294"/>
      <c r="F8" s="309"/>
      <c r="G8" s="310"/>
      <c r="H8" s="310"/>
      <c r="I8" s="311"/>
      <c r="K8" s="318"/>
      <c r="L8" s="319"/>
      <c r="M8" s="320"/>
    </row>
    <row r="9" spans="1:13" ht="15" customHeight="1" x14ac:dyDescent="0.25">
      <c r="A9" s="295" t="s">
        <v>123</v>
      </c>
      <c r="B9" s="296"/>
      <c r="C9" s="296"/>
      <c r="D9" s="297"/>
      <c r="F9" s="309"/>
      <c r="G9" s="310"/>
      <c r="H9" s="310"/>
      <c r="I9" s="311"/>
      <c r="K9" s="134"/>
      <c r="L9" s="136"/>
      <c r="M9" s="135"/>
    </row>
    <row r="10" spans="1:13" ht="15.75" customHeight="1" thickBot="1" x14ac:dyDescent="0.3">
      <c r="A10" s="298"/>
      <c r="B10" s="299"/>
      <c r="C10" s="299"/>
      <c r="D10" s="300"/>
      <c r="F10" s="312"/>
      <c r="G10" s="313"/>
      <c r="H10" s="313"/>
      <c r="I10" s="314"/>
      <c r="K10" s="321" t="s">
        <v>133</v>
      </c>
      <c r="L10" s="322"/>
      <c r="M10" s="323"/>
    </row>
    <row r="11" spans="1:13" ht="15.75" x14ac:dyDescent="0.25">
      <c r="A11" s="56"/>
      <c r="B11" s="57"/>
      <c r="C11" s="57"/>
      <c r="D11" s="58"/>
      <c r="F11" s="56"/>
      <c r="G11" s="57"/>
      <c r="H11" s="57"/>
      <c r="I11" s="58"/>
      <c r="K11" s="324">
        <f>IF(H14=0,C16,C19)</f>
        <v>0</v>
      </c>
      <c r="L11" s="325"/>
      <c r="M11" s="326"/>
    </row>
    <row r="12" spans="1:13" ht="15.75" x14ac:dyDescent="0.25">
      <c r="A12" s="59"/>
      <c r="B12" s="60" t="s">
        <v>130</v>
      </c>
      <c r="C12" s="69" t="s">
        <v>78</v>
      </c>
      <c r="D12" s="61"/>
      <c r="F12" s="59"/>
      <c r="G12" s="60"/>
      <c r="H12" s="60"/>
      <c r="I12" s="61"/>
      <c r="K12" s="134"/>
      <c r="L12" s="136"/>
      <c r="M12" s="135"/>
    </row>
    <row r="13" spans="1:13" ht="15.75" x14ac:dyDescent="0.25">
      <c r="A13" s="59"/>
      <c r="B13" s="60"/>
      <c r="C13" s="60"/>
      <c r="D13" s="61"/>
      <c r="F13" s="59"/>
      <c r="G13" s="60" t="s">
        <v>86</v>
      </c>
      <c r="H13" s="63">
        <v>18</v>
      </c>
      <c r="I13" s="61"/>
      <c r="K13" s="134"/>
      <c r="L13" s="136"/>
      <c r="M13" s="135"/>
    </row>
    <row r="14" spans="1:13" ht="15.75" x14ac:dyDescent="0.25">
      <c r="A14" s="59"/>
      <c r="B14" s="60" t="s">
        <v>80</v>
      </c>
      <c r="C14" s="70"/>
      <c r="D14" s="61"/>
      <c r="F14" s="59"/>
      <c r="G14" s="60" t="s">
        <v>88</v>
      </c>
      <c r="H14" s="62">
        <f>IF(dayslate=0,0,10)</f>
        <v>0</v>
      </c>
      <c r="I14" s="61"/>
      <c r="K14" s="134"/>
      <c r="L14" s="136"/>
      <c r="M14" s="135"/>
    </row>
    <row r="15" spans="1:13" ht="15.75" x14ac:dyDescent="0.25">
      <c r="A15" s="59"/>
      <c r="B15" s="60"/>
      <c r="C15" s="67"/>
      <c r="D15" s="61"/>
      <c r="F15" s="59"/>
      <c r="G15" s="60" t="s">
        <v>89</v>
      </c>
      <c r="H15" s="62">
        <f>ROUND(C21,2)</f>
        <v>0</v>
      </c>
      <c r="I15" s="61"/>
      <c r="K15" s="134"/>
      <c r="L15" s="136"/>
      <c r="M15" s="135"/>
    </row>
    <row r="16" spans="1:13" ht="15.75" x14ac:dyDescent="0.25">
      <c r="A16" s="59"/>
      <c r="B16" s="60" t="s">
        <v>85</v>
      </c>
      <c r="C16" s="70"/>
      <c r="D16" s="61"/>
      <c r="F16" s="59"/>
      <c r="G16" s="60" t="s">
        <v>90</v>
      </c>
      <c r="H16" s="63">
        <f>ROUND(C22,2)</f>
        <v>0</v>
      </c>
      <c r="I16" s="61"/>
      <c r="K16" s="134"/>
      <c r="L16" s="136"/>
      <c r="M16" s="135"/>
    </row>
    <row r="17" spans="1:14" ht="16.5" thickBot="1" x14ac:dyDescent="0.3">
      <c r="A17" s="59"/>
      <c r="B17" s="60" t="s">
        <v>94</v>
      </c>
      <c r="C17" s="70"/>
      <c r="D17" s="61"/>
      <c r="F17" s="59"/>
      <c r="G17" s="64"/>
      <c r="H17" s="65"/>
      <c r="I17" s="61"/>
      <c r="K17" s="134"/>
      <c r="L17" s="136"/>
      <c r="M17" s="135"/>
    </row>
    <row r="18" spans="1:14" ht="16.5" thickTop="1" x14ac:dyDescent="0.25">
      <c r="A18" s="59"/>
      <c r="B18" s="60"/>
      <c r="C18" s="67"/>
      <c r="D18" s="61"/>
      <c r="F18" s="59"/>
      <c r="G18" s="60"/>
      <c r="H18" s="63"/>
      <c r="I18" s="61"/>
      <c r="K18" s="134"/>
      <c r="L18" s="136"/>
      <c r="M18" s="135"/>
    </row>
    <row r="19" spans="1:14" ht="15.75" x14ac:dyDescent="0.25">
      <c r="A19" s="59"/>
      <c r="B19" s="60" t="s">
        <v>81</v>
      </c>
      <c r="C19" s="70"/>
      <c r="D19" s="61"/>
      <c r="F19" s="59"/>
      <c r="G19" s="109" t="s">
        <v>91</v>
      </c>
      <c r="H19" s="66">
        <f>SUM(H13:H16)</f>
        <v>18</v>
      </c>
      <c r="I19" s="61"/>
      <c r="K19" s="134"/>
      <c r="L19" s="136"/>
      <c r="M19" s="135"/>
    </row>
    <row r="20" spans="1:14" ht="15.75" x14ac:dyDescent="0.25">
      <c r="A20" s="59"/>
      <c r="B20" s="60"/>
      <c r="C20" s="109"/>
      <c r="D20" s="61"/>
      <c r="F20" s="59"/>
      <c r="G20" s="60" t="s">
        <v>87</v>
      </c>
      <c r="H20" s="71"/>
      <c r="I20" s="61"/>
      <c r="K20" s="134"/>
      <c r="L20" s="136"/>
      <c r="M20" s="135"/>
    </row>
    <row r="21" spans="1:14" ht="15.75" customHeight="1" x14ac:dyDescent="0.25">
      <c r="A21" s="59"/>
      <c r="B21" s="60" t="s">
        <v>82</v>
      </c>
      <c r="C21" s="62">
        <f>VLOOKUP(C12,types2,3,FALSE)</f>
        <v>0</v>
      </c>
      <c r="D21" s="61"/>
      <c r="F21" s="59"/>
      <c r="G21" s="60"/>
      <c r="H21" s="8"/>
      <c r="I21" s="61"/>
      <c r="K21" s="134"/>
      <c r="L21" s="136"/>
      <c r="M21" s="135"/>
      <c r="N21" s="72"/>
    </row>
    <row r="22" spans="1:14" ht="15.75" x14ac:dyDescent="0.25">
      <c r="A22" s="59"/>
      <c r="B22" s="109" t="s">
        <v>84</v>
      </c>
      <c r="C22" s="68">
        <f>VLOOKUP(dayslate,table,5,1)</f>
        <v>0</v>
      </c>
      <c r="D22" s="61"/>
      <c r="F22" s="59"/>
      <c r="G22" s="109" t="s">
        <v>126</v>
      </c>
      <c r="H22" s="66">
        <f>H19+H20</f>
        <v>18</v>
      </c>
      <c r="I22" s="61"/>
      <c r="K22" s="134"/>
      <c r="L22" s="137"/>
      <c r="M22" s="135"/>
      <c r="N22" s="72"/>
    </row>
    <row r="23" spans="1:14" ht="15.75" x14ac:dyDescent="0.25">
      <c r="A23" s="59"/>
      <c r="B23" s="60"/>
      <c r="C23" s="60"/>
      <c r="D23" s="61"/>
      <c r="F23" s="59"/>
      <c r="G23" s="8"/>
      <c r="H23" s="8"/>
      <c r="I23" s="61"/>
      <c r="K23" s="134"/>
      <c r="L23" s="137"/>
      <c r="M23" s="135"/>
      <c r="N23" s="72"/>
    </row>
    <row r="24" spans="1:14" ht="15.75" x14ac:dyDescent="0.25">
      <c r="A24" s="304" t="s">
        <v>124</v>
      </c>
      <c r="B24" s="279"/>
      <c r="C24" s="279"/>
      <c r="D24" s="305"/>
      <c r="F24" s="59"/>
      <c r="G24" s="279" t="s">
        <v>125</v>
      </c>
      <c r="H24" s="279"/>
      <c r="I24" s="61"/>
      <c r="K24" s="134"/>
      <c r="L24" s="137"/>
      <c r="M24" s="135"/>
      <c r="N24" s="72"/>
    </row>
    <row r="25" spans="1:14" ht="63" customHeight="1" x14ac:dyDescent="0.25">
      <c r="A25" s="59"/>
      <c r="B25" s="67">
        <f>Calculations!I51</f>
        <v>61</v>
      </c>
      <c r="C25" s="62">
        <f>Calculations!K51</f>
        <v>0</v>
      </c>
      <c r="D25" s="113"/>
      <c r="F25" s="59"/>
      <c r="G25" s="67">
        <f>B25</f>
        <v>61</v>
      </c>
      <c r="H25" s="62">
        <f>$H$13+10+$H$15+$H$20+C25</f>
        <v>28</v>
      </c>
      <c r="I25" s="61"/>
      <c r="K25" s="280" t="s">
        <v>194</v>
      </c>
      <c r="L25" s="281"/>
      <c r="M25" s="282"/>
      <c r="N25" s="72"/>
    </row>
    <row r="26" spans="1:14" ht="15.75" x14ac:dyDescent="0.25">
      <c r="A26" s="59"/>
      <c r="B26" s="67">
        <f>Calculations!I52</f>
        <v>91</v>
      </c>
      <c r="C26" s="62">
        <f>Calculations!K52</f>
        <v>0</v>
      </c>
      <c r="D26" s="61"/>
      <c r="F26" s="59"/>
      <c r="G26" s="67">
        <f t="shared" ref="G26:G29" si="0">B26</f>
        <v>91</v>
      </c>
      <c r="H26" s="62">
        <f t="shared" ref="H26:H30" si="1">$H$13+10+$H$15+$H$20+C26</f>
        <v>28</v>
      </c>
      <c r="I26" s="61"/>
      <c r="K26" s="280"/>
      <c r="L26" s="281"/>
      <c r="M26" s="282"/>
      <c r="N26" s="72"/>
    </row>
    <row r="27" spans="1:14" ht="15.75" x14ac:dyDescent="0.25">
      <c r="A27" s="59"/>
      <c r="B27" s="67">
        <f>Calculations!I53</f>
        <v>121</v>
      </c>
      <c r="C27" s="62">
        <f>Calculations!K53</f>
        <v>0</v>
      </c>
      <c r="D27" s="61"/>
      <c r="F27" s="59"/>
      <c r="G27" s="67">
        <f t="shared" si="0"/>
        <v>121</v>
      </c>
      <c r="H27" s="62">
        <f t="shared" si="1"/>
        <v>28</v>
      </c>
      <c r="I27" s="61"/>
      <c r="K27" s="280"/>
      <c r="L27" s="281"/>
      <c r="M27" s="282"/>
      <c r="N27" s="72"/>
    </row>
    <row r="28" spans="1:14" ht="15.75" x14ac:dyDescent="0.25">
      <c r="A28" s="59"/>
      <c r="B28" s="67">
        <f>Calculations!I54</f>
        <v>151</v>
      </c>
      <c r="C28" s="62">
        <f>Calculations!K54</f>
        <v>0</v>
      </c>
      <c r="D28" s="61"/>
      <c r="F28" s="59"/>
      <c r="G28" s="67">
        <f t="shared" si="0"/>
        <v>151</v>
      </c>
      <c r="H28" s="62">
        <f t="shared" si="1"/>
        <v>28</v>
      </c>
      <c r="I28" s="61"/>
      <c r="K28" s="280"/>
      <c r="L28" s="281"/>
      <c r="M28" s="282"/>
    </row>
    <row r="29" spans="1:14" ht="15.75" x14ac:dyDescent="0.25">
      <c r="A29" s="59"/>
      <c r="B29" s="67">
        <f>Calculations!I55</f>
        <v>181</v>
      </c>
      <c r="C29" s="62">
        <f>Calculations!K55</f>
        <v>0</v>
      </c>
      <c r="D29" s="61"/>
      <c r="F29" s="59"/>
      <c r="G29" s="67">
        <f t="shared" si="0"/>
        <v>181</v>
      </c>
      <c r="H29" s="62">
        <f t="shared" si="1"/>
        <v>28</v>
      </c>
      <c r="I29" s="61"/>
      <c r="K29" s="280"/>
      <c r="L29" s="281"/>
      <c r="M29" s="282"/>
    </row>
    <row r="30" spans="1:14" ht="15.75" x14ac:dyDescent="0.25">
      <c r="A30" s="59"/>
      <c r="B30" s="67">
        <f>Calculations!I56</f>
        <v>211</v>
      </c>
      <c r="C30" s="62">
        <f>Calculations!K56</f>
        <v>0</v>
      </c>
      <c r="D30" s="61"/>
      <c r="F30" s="59"/>
      <c r="G30" s="67">
        <f>B30</f>
        <v>211</v>
      </c>
      <c r="H30" s="62">
        <f t="shared" si="1"/>
        <v>28</v>
      </c>
      <c r="I30" s="61"/>
      <c r="K30" s="280"/>
      <c r="L30" s="281"/>
      <c r="M30" s="282"/>
    </row>
    <row r="31" spans="1:14" ht="15.75" x14ac:dyDescent="0.25">
      <c r="A31" s="59"/>
      <c r="B31" s="67"/>
      <c r="C31" s="63"/>
      <c r="D31" s="61"/>
      <c r="F31" s="301" t="str">
        <f>IF(Calculations!B50&gt;1411,"Exceeds calculator maximum, calculate manually!"," ")</f>
        <v xml:space="preserve"> </v>
      </c>
      <c r="G31" s="302"/>
      <c r="H31" s="302"/>
      <c r="I31" s="303"/>
      <c r="K31" s="280"/>
      <c r="L31" s="281"/>
      <c r="M31" s="282"/>
    </row>
    <row r="32" spans="1:14" ht="16.5" customHeight="1" thickBot="1" x14ac:dyDescent="0.3">
      <c r="A32" s="286"/>
      <c r="B32" s="287"/>
      <c r="C32" s="287"/>
      <c r="D32" s="288"/>
      <c r="F32" s="110"/>
      <c r="G32" s="111"/>
      <c r="H32" s="111"/>
      <c r="I32" s="112"/>
      <c r="K32" s="283"/>
      <c r="L32" s="284"/>
      <c r="M32" s="285"/>
    </row>
    <row r="33" spans="3:3" ht="15" customHeight="1" x14ac:dyDescent="0.25"/>
    <row r="36" spans="3:3" ht="15" customHeight="1" x14ac:dyDescent="0.25"/>
    <row r="37" spans="3:3" ht="15" customHeight="1" x14ac:dyDescent="0.25">
      <c r="C37" s="72"/>
    </row>
  </sheetData>
  <sheetProtection algorithmName="SHA-512" hashValue="DGQ9dZoJtR/XpA+JzPB1E9R84YQBF+7HlBTgKtnhxYEDd9HexHX1i8Sj17Rd5cSyiGpIJkn2hMuUBd5ftACA1w==" saltValue="wI6dK/qJ0WIOX1KpGJ5viQ==" spinCount="100000" sheet="1" objects="1" scenarios="1"/>
  <dataConsolidate/>
  <customSheetViews>
    <customSheetView guid="{3338698C-6ABB-4F82-B447-31E1F4732DD6}" scale="80" fitToPage="1">
      <selection activeCell="H18" sqref="H18"/>
      <pageMargins left="0.7" right="0.7" top="0.75" bottom="0.75" header="0.3" footer="0.3"/>
      <pageSetup scale="74" orientation="landscape" r:id="rId1"/>
    </customSheetView>
    <customSheetView guid="{D215050B-690D-4403-B2B0-0A3622EF8F61}" scale="80" showPageBreaks="1" fitToPage="1">
      <selection activeCell="H18" sqref="H18"/>
      <pageMargins left="0.7" right="0.7" top="0.75" bottom="0.75" header="0.3" footer="0.3"/>
      <pageSetup scale="74" orientation="landscape" r:id="rId2"/>
    </customSheetView>
    <customSheetView guid="{4C153500-2030-4F92-BCD8-5945F635DF63}" scale="85" fitToPage="1">
      <selection activeCell="H19" sqref="H19"/>
      <pageMargins left="0.7" right="0.7" top="0.75" bottom="0.75" header="0.3" footer="0.3"/>
      <pageSetup scale="74" orientation="landscape" r:id="rId3"/>
    </customSheetView>
    <customSheetView guid="{D40B8171-E052-4A84-AB87-1666EEB5B51E}" scale="85" fitToPage="1" topLeftCell="A4">
      <selection activeCell="C12" sqref="C12"/>
      <pageMargins left="0.7" right="0.7" top="0.75" bottom="0.75" header="0.3" footer="0.3"/>
      <pageSetup scale="74" orientation="landscape" r:id="rId4"/>
    </customSheetView>
    <customSheetView guid="{C53BAC97-0203-4D63-B1E1-21495DDB7F8E}" scale="85" fitToPage="1" topLeftCell="A4">
      <selection activeCell="H18" sqref="H18"/>
      <pageMargins left="0.7" right="0.7" top="0.75" bottom="0.75" header="0.3" footer="0.3"/>
      <pageSetup scale="74" orientation="landscape" r:id="rId5"/>
    </customSheetView>
    <customSheetView guid="{533ABC86-E15B-468A-AD8F-695976FEF0C7}" scale="85" fitToPage="1">
      <selection activeCell="H18" sqref="H18"/>
      <pageMargins left="0.7" right="0.7" top="0.75" bottom="0.75" header="0.3" footer="0.3"/>
      <pageSetup scale="74" orientation="landscape" r:id="rId6"/>
    </customSheetView>
    <customSheetView guid="{8540A485-8561-46AC-8C22-A5843A32E961}" scale="85" fitToPage="1" topLeftCell="A4">
      <selection activeCell="C12" sqref="C12"/>
      <pageMargins left="0.7" right="0.7" top="0.75" bottom="0.75" header="0.3" footer="0.3"/>
      <pageSetup scale="74" orientation="landscape" r:id="rId7"/>
    </customSheetView>
    <customSheetView guid="{0935D68C-01F8-4D2B-B4B8-A1D554BF5D1D}" scale="85" fitToPage="1">
      <selection activeCell="C13" sqref="C13"/>
      <pageMargins left="0.7" right="0.7" top="0.75" bottom="0.75" header="0.3" footer="0.3"/>
      <pageSetup scale="74" orientation="landscape" r:id="rId8"/>
    </customSheetView>
    <customSheetView guid="{94BBD5A1-EB8E-4C6F-A92E-4261BC4EF1E1}" scale="85" fitToPage="1">
      <selection activeCell="A4" sqref="A4"/>
      <pageMargins left="0.7" right="0.7" top="0.75" bottom="0.75" header="0.3" footer="0.3"/>
      <pageSetup scale="74" orientation="landscape" r:id="rId9"/>
    </customSheetView>
    <customSheetView guid="{ACCC9FDB-D609-4561-841E-199E41E937D8}" scale="85" fitToPage="1" topLeftCell="A7">
      <selection activeCell="C19" sqref="C19"/>
      <pageMargins left="0.7" right="0.7" top="0.75" bottom="0.75" header="0.3" footer="0.3"/>
      <pageSetup scale="74" orientation="landscape" r:id="rId10"/>
    </customSheetView>
    <customSheetView guid="{80E491ED-73E3-45D9-BD02-0A84EA00B40B}" scale="85" fitToPage="1">
      <selection activeCell="A4" sqref="A4"/>
      <pageMargins left="0.7" right="0.7" top="0.75" bottom="0.75" header="0.3" footer="0.3"/>
      <pageSetup scale="74" orientation="landscape" r:id="rId11"/>
    </customSheetView>
    <customSheetView guid="{C4D86DDD-7A92-49B5-B8A6-F8ED682E48AF}" scale="85" fitToPage="1">
      <selection activeCell="C17" sqref="C17"/>
      <pageMargins left="0.7" right="0.7" top="0.75" bottom="0.75" header="0.3" footer="0.3"/>
      <pageSetup scale="74" orientation="landscape" r:id="rId12"/>
    </customSheetView>
    <customSheetView guid="{E04B425C-3F15-4442-AC0B-DF2205A7896E}" scale="85" fitToPage="1">
      <selection activeCell="A4" sqref="A4"/>
      <pageMargins left="0.7" right="0.7" top="0.75" bottom="0.75" header="0.3" footer="0.3"/>
      <pageSetup scale="74" orientation="landscape" r:id="rId13"/>
    </customSheetView>
    <customSheetView guid="{691B6CD6-7C0B-4169-B9C3-3D59C541D323}" scale="85" fitToPage="1">
      <selection activeCell="C12" sqref="C12"/>
      <pageMargins left="0.7" right="0.7" top="0.75" bottom="0.75" header="0.3" footer="0.3"/>
      <pageSetup scale="74" orientation="landscape" r:id="rId14"/>
    </customSheetView>
    <customSheetView guid="{8CECF908-018F-46D3-869E-7032CA9F5093}" scale="85" fitToPage="1">
      <selection activeCell="A4" sqref="A4"/>
      <pageMargins left="0.7" right="0.7" top="0.75" bottom="0.75" header="0.3" footer="0.3"/>
      <pageSetup scale="74" orientation="landscape" r:id="rId15"/>
    </customSheetView>
    <customSheetView guid="{82F7CA06-A296-4CA4-81CE-85BCE9263991}" scale="85" fitToPage="1">
      <selection activeCell="C10" sqref="C10"/>
      <pageMargins left="0.7" right="0.7" top="0.75" bottom="0.75" header="0.3" footer="0.3"/>
      <pageSetup scale="74" orientation="landscape" r:id="rId16"/>
    </customSheetView>
    <customSheetView guid="{2B1C2739-EE93-43F6-AE95-E79F7D838E34}" fitToPage="1" topLeftCell="A4">
      <selection activeCell="H21" sqref="H21"/>
      <pageMargins left="0.7" right="0.7" top="0.75" bottom="0.75" header="0.3" footer="0.3"/>
      <pageSetup scale="74" orientation="landscape" r:id="rId17"/>
    </customSheetView>
    <customSheetView guid="{28FE4B8C-E2A3-4D9F-A405-9CF70D83549B}" scale="85" fitToPage="1">
      <selection activeCell="A4" sqref="A4"/>
      <pageMargins left="0.7" right="0.7" top="0.75" bottom="0.75" header="0.3" footer="0.3"/>
      <pageSetup scale="74" orientation="landscape" r:id="rId18"/>
    </customSheetView>
    <customSheetView guid="{D33C6355-C889-498C-82A0-2F604F82A84B}" scale="85" fitToPage="1">
      <selection activeCell="C10" sqref="C10"/>
      <pageMargins left="0.7" right="0.7" top="0.75" bottom="0.75" header="0.3" footer="0.3"/>
      <pageSetup scale="74" orientation="landscape" r:id="rId19"/>
    </customSheetView>
    <customSheetView guid="{2E0040B6-483B-4366-9E7D-2BC77C109392}" scale="85" fitToPage="1" topLeftCell="A4">
      <selection activeCell="C17" sqref="C17"/>
      <pageMargins left="0.7" right="0.7" top="0.75" bottom="0.75" header="0.3" footer="0.3"/>
      <pageSetup scale="74" orientation="landscape" r:id="rId20"/>
    </customSheetView>
    <customSheetView guid="{BBBD7747-5089-4538-B1A7-E9CF69F8A5F1}" scale="85" fitToPage="1" topLeftCell="A4">
      <selection activeCell="C12" sqref="C12"/>
      <pageMargins left="0.7" right="0.7" top="0.75" bottom="0.75" header="0.3" footer="0.3"/>
      <pageSetup scale="74" orientation="landscape" r:id="rId21"/>
    </customSheetView>
    <customSheetView guid="{B9EEAD2F-E2B9-4A95-A30E-763064ABC90E}" scale="85" fitToPage="1" topLeftCell="A4">
      <selection activeCell="H18" sqref="H18"/>
      <pageMargins left="0.7" right="0.7" top="0.75" bottom="0.75" header="0.3" footer="0.3"/>
      <pageSetup scale="74" orientation="landscape" r:id="rId22"/>
    </customSheetView>
    <customSheetView guid="{2C2B5BEE-A68B-4F86-BD6F-77040A97686E}" scale="85" fitToPage="1" topLeftCell="A4">
      <selection activeCell="C18" sqref="C18"/>
      <pageMargins left="0.7" right="0.7" top="0.75" bottom="0.75" header="0.3" footer="0.3"/>
      <pageSetup scale="74" orientation="landscape" r:id="rId23"/>
    </customSheetView>
    <customSheetView guid="{96FACEF2-BBBA-48C3-9110-AE74A9932770}" scale="85" fitToPage="1">
      <selection activeCell="H19" sqref="H19"/>
      <pageMargins left="0.7" right="0.7" top="0.75" bottom="0.75" header="0.3" footer="0.3"/>
      <pageSetup scale="74" orientation="landscape" r:id="rId24"/>
    </customSheetView>
  </customSheetViews>
  <mergeCells count="13">
    <mergeCell ref="D3:I3"/>
    <mergeCell ref="D4:I4"/>
    <mergeCell ref="G24:H24"/>
    <mergeCell ref="K25:M32"/>
    <mergeCell ref="A32:D32"/>
    <mergeCell ref="A7:D8"/>
    <mergeCell ref="A9:D10"/>
    <mergeCell ref="F31:I31"/>
    <mergeCell ref="A24:D24"/>
    <mergeCell ref="F7:I10"/>
    <mergeCell ref="K7:M8"/>
    <mergeCell ref="K10:M10"/>
    <mergeCell ref="K11:M11"/>
  </mergeCells>
  <conditionalFormatting sqref="B28 C28:C30 B25:C27">
    <cfRule type="containsErrors" dxfId="5" priority="12">
      <formula>ISERROR(B25)</formula>
    </cfRule>
  </conditionalFormatting>
  <conditionalFormatting sqref="C21:C22 H14:H16 H19 H22">
    <cfRule type="containsErrors" dxfId="4" priority="11">
      <formula>ISERROR(C14)</formula>
    </cfRule>
  </conditionalFormatting>
  <conditionalFormatting sqref="C30">
    <cfRule type="containsErrors" dxfId="3" priority="8">
      <formula>ISERROR(C30)</formula>
    </cfRule>
  </conditionalFormatting>
  <conditionalFormatting sqref="B29:B30">
    <cfRule type="containsErrors" dxfId="2" priority="9">
      <formula>ISERROR(B29)</formula>
    </cfRule>
  </conditionalFormatting>
  <conditionalFormatting sqref="G25:H25 G26:G28 H26:H30">
    <cfRule type="containsErrors" dxfId="1" priority="3">
      <formula>ISERROR(G25)</formula>
    </cfRule>
  </conditionalFormatting>
  <conditionalFormatting sqref="G29:G30">
    <cfRule type="containsErrors" dxfId="0" priority="2">
      <formula>ISERROR(G29)</formula>
    </cfRule>
  </conditionalFormatting>
  <dataValidations count="4">
    <dataValidation type="date" allowBlank="1" showInputMessage="1" showErrorMessage="1" errorTitle="Invalid Date" error="Purchase date must be between January 1, 2020 to December 31, 2022.  If the purchased date is not within that range, please use a different calculator." sqref="C14" xr:uid="{00000000-0002-0000-0500-000001000000}">
      <formula1>43831</formula1>
      <formula2>45657</formula2>
    </dataValidation>
    <dataValidation type="date" operator="greaterThanOrEqual" allowBlank="1" showInputMessage="1" showErrorMessage="1" errorTitle="Invalid Date" error="Date must be on or after original return date." sqref="C19" xr:uid="{00000000-0002-0000-0500-000002000000}">
      <formula1>C17</formula1>
    </dataValidation>
    <dataValidation type="date" operator="greaterThanOrEqual" allowBlank="1" showInputMessage="1" showErrorMessage="1" errorTitle="Invalid Date" error="Date must be on or after purchase date." sqref="C16" xr:uid="{00000000-0002-0000-0500-000003000000}">
      <formula1>C14</formula1>
    </dataValidation>
    <dataValidation type="date" operator="greaterThanOrEqual" allowBlank="1" showInputMessage="1" showErrorMessage="1" errorTitle="Invalid Date" error="Date must be on or after original receive date." sqref="C17" xr:uid="{00000000-0002-0000-0500-000004000000}">
      <formula1>C16</formula1>
    </dataValidation>
  </dataValidations>
  <pageMargins left="0.7" right="0.7" top="0.75" bottom="0.75" header="0.3" footer="0.3"/>
  <pageSetup scale="72" orientation="landscape" r:id="rId25"/>
  <ignoredErrors>
    <ignoredError sqref="H19 B28 B27:C27 B26" evalError="1"/>
  </ignoredErrors>
  <drawing r:id="rId2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Calculations!$A$1:$A$5</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7"/>
  <sheetViews>
    <sheetView topLeftCell="A24" zoomScale="85" zoomScaleNormal="85" workbookViewId="0">
      <selection activeCell="L1" sqref="L1"/>
    </sheetView>
  </sheetViews>
  <sheetFormatPr defaultColWidth="9.140625" defaultRowHeight="15" x14ac:dyDescent="0.25"/>
  <cols>
    <col min="1" max="1" width="24" customWidth="1"/>
    <col min="2" max="2" width="14.28515625" customWidth="1"/>
    <col min="3" max="3" width="12.5703125" customWidth="1"/>
    <col min="6" max="6" width="9.7109375" style="72" bestFit="1" customWidth="1"/>
    <col min="7" max="7" width="16.42578125" style="72" customWidth="1"/>
    <col min="8" max="8" width="9.7109375" style="93" bestFit="1" customWidth="1"/>
    <col min="9" max="9" width="10.7109375" bestFit="1" customWidth="1"/>
    <col min="10" max="11" width="9.7109375" bestFit="1" customWidth="1"/>
    <col min="12" max="12" width="10.7109375" style="72" bestFit="1" customWidth="1"/>
  </cols>
  <sheetData>
    <row r="1" spans="1:15" x14ac:dyDescent="0.25">
      <c r="A1" t="s">
        <v>78</v>
      </c>
      <c r="B1">
        <v>1</v>
      </c>
      <c r="C1" s="92">
        <f>'New Vehicles'!$F$35</f>
        <v>0</v>
      </c>
      <c r="I1" s="93">
        <v>1</v>
      </c>
      <c r="J1">
        <v>0</v>
      </c>
      <c r="K1" s="93">
        <v>0</v>
      </c>
      <c r="L1" s="72">
        <f t="shared" ref="L1:L6" si="0">dos+J1</f>
        <v>0</v>
      </c>
      <c r="M1">
        <f t="shared" ref="M1:M48" si="1">tavt</f>
        <v>0</v>
      </c>
      <c r="N1">
        <f>K1*M1</f>
        <v>0</v>
      </c>
      <c r="O1">
        <v>1</v>
      </c>
    </row>
    <row r="2" spans="1:15" x14ac:dyDescent="0.25">
      <c r="A2" t="s">
        <v>79</v>
      </c>
      <c r="B2">
        <v>2</v>
      </c>
      <c r="C2" s="92">
        <f>'Used Vehicles'!F38</f>
        <v>0</v>
      </c>
      <c r="I2" s="93">
        <v>2</v>
      </c>
      <c r="J2">
        <v>31</v>
      </c>
      <c r="K2" s="93">
        <v>0.05</v>
      </c>
      <c r="L2" s="72">
        <f t="shared" si="0"/>
        <v>31</v>
      </c>
      <c r="M2">
        <f t="shared" si="1"/>
        <v>0</v>
      </c>
      <c r="N2">
        <f t="shared" ref="N2:N4" si="2">K2*M2</f>
        <v>0</v>
      </c>
      <c r="O2">
        <v>2</v>
      </c>
    </row>
    <row r="3" spans="1:15" x14ac:dyDescent="0.25">
      <c r="A3" t="s">
        <v>143</v>
      </c>
      <c r="B3">
        <v>3</v>
      </c>
      <c r="C3" s="92">
        <f>Leased!F36</f>
        <v>0</v>
      </c>
      <c r="I3" s="93">
        <v>3</v>
      </c>
      <c r="J3">
        <v>61</v>
      </c>
      <c r="K3" s="93">
        <v>0.1</v>
      </c>
      <c r="L3" s="72">
        <f t="shared" si="0"/>
        <v>61</v>
      </c>
      <c r="M3">
        <f t="shared" si="1"/>
        <v>0</v>
      </c>
      <c r="N3">
        <f t="shared" si="2"/>
        <v>0</v>
      </c>
      <c r="O3">
        <v>3</v>
      </c>
    </row>
    <row r="4" spans="1:15" x14ac:dyDescent="0.25">
      <c r="A4" t="s">
        <v>129</v>
      </c>
      <c r="B4">
        <v>4</v>
      </c>
      <c r="C4" s="92">
        <f>'Directly Financed'!F37</f>
        <v>0</v>
      </c>
      <c r="I4" s="93">
        <v>4</v>
      </c>
      <c r="J4">
        <v>91</v>
      </c>
      <c r="K4" s="93">
        <v>0.15</v>
      </c>
      <c r="L4" s="72">
        <f t="shared" si="0"/>
        <v>91</v>
      </c>
      <c r="M4">
        <f t="shared" si="1"/>
        <v>0</v>
      </c>
      <c r="N4">
        <f t="shared" si="2"/>
        <v>0</v>
      </c>
      <c r="O4">
        <v>4</v>
      </c>
    </row>
    <row r="5" spans="1:15" x14ac:dyDescent="0.25">
      <c r="A5" t="s">
        <v>188</v>
      </c>
      <c r="B5">
        <v>5</v>
      </c>
      <c r="C5" s="92">
        <f>Leased2021!F36</f>
        <v>0</v>
      </c>
      <c r="I5" s="93">
        <v>5</v>
      </c>
      <c r="J5">
        <v>121</v>
      </c>
      <c r="K5" s="93">
        <v>0.2</v>
      </c>
      <c r="L5" s="72">
        <f t="shared" si="0"/>
        <v>121</v>
      </c>
      <c r="M5">
        <f t="shared" si="1"/>
        <v>0</v>
      </c>
      <c r="N5">
        <f>K5*M5</f>
        <v>0</v>
      </c>
      <c r="O5">
        <v>5</v>
      </c>
    </row>
    <row r="6" spans="1:15" x14ac:dyDescent="0.25">
      <c r="I6" s="93">
        <v>6</v>
      </c>
      <c r="J6">
        <v>151</v>
      </c>
      <c r="K6" s="93">
        <v>0.25</v>
      </c>
      <c r="L6" s="72">
        <f t="shared" si="0"/>
        <v>151</v>
      </c>
      <c r="M6">
        <f t="shared" si="1"/>
        <v>0</v>
      </c>
      <c r="N6">
        <f>K6*M6</f>
        <v>0</v>
      </c>
      <c r="O6">
        <v>6</v>
      </c>
    </row>
    <row r="7" spans="1:15" x14ac:dyDescent="0.25">
      <c r="I7" s="93">
        <v>7</v>
      </c>
      <c r="J7">
        <v>181</v>
      </c>
      <c r="K7" s="93">
        <v>0.3</v>
      </c>
      <c r="L7" s="72">
        <f t="shared" ref="L7:L26" si="3">dos+J7</f>
        <v>181</v>
      </c>
      <c r="M7">
        <f t="shared" si="1"/>
        <v>0</v>
      </c>
      <c r="N7">
        <f>K7*M7</f>
        <v>0</v>
      </c>
      <c r="O7">
        <v>7</v>
      </c>
    </row>
    <row r="8" spans="1:15" x14ac:dyDescent="0.25">
      <c r="A8" t="s">
        <v>95</v>
      </c>
      <c r="B8" s="72" t="str">
        <f>IF(origrec-dos&lt;31,"Y","N")</f>
        <v>Y</v>
      </c>
      <c r="I8" s="93">
        <v>8</v>
      </c>
      <c r="J8">
        <v>211</v>
      </c>
      <c r="K8" s="93">
        <v>0.35</v>
      </c>
      <c r="L8" s="72">
        <f t="shared" si="3"/>
        <v>211</v>
      </c>
      <c r="M8">
        <f t="shared" si="1"/>
        <v>0</v>
      </c>
      <c r="N8">
        <f>K8*M8</f>
        <v>0</v>
      </c>
      <c r="O8">
        <v>8</v>
      </c>
    </row>
    <row r="9" spans="1:15" x14ac:dyDescent="0.25">
      <c r="A9" t="s">
        <v>98</v>
      </c>
      <c r="B9" s="72">
        <f>IF(B8="Y",origret+61,0)</f>
        <v>61</v>
      </c>
      <c r="C9" s="93"/>
      <c r="I9" s="93">
        <v>9</v>
      </c>
      <c r="J9">
        <v>241</v>
      </c>
      <c r="K9" s="93">
        <v>0.4</v>
      </c>
      <c r="L9" s="72">
        <f t="shared" si="3"/>
        <v>241</v>
      </c>
      <c r="M9">
        <f t="shared" si="1"/>
        <v>0</v>
      </c>
      <c r="N9">
        <f t="shared" ref="N9:N10" si="4">K9*M9</f>
        <v>0</v>
      </c>
      <c r="O9">
        <v>9</v>
      </c>
    </row>
    <row r="10" spans="1:15" x14ac:dyDescent="0.25">
      <c r="A10" t="s">
        <v>99</v>
      </c>
      <c r="B10" s="72">
        <f>dos+31</f>
        <v>31</v>
      </c>
      <c r="C10" s="93"/>
      <c r="I10" s="93">
        <v>10</v>
      </c>
      <c r="J10">
        <v>271</v>
      </c>
      <c r="K10" s="93">
        <v>0.45</v>
      </c>
      <c r="L10" s="72">
        <f t="shared" si="3"/>
        <v>271</v>
      </c>
      <c r="M10">
        <f t="shared" si="1"/>
        <v>0</v>
      </c>
      <c r="N10">
        <f t="shared" si="4"/>
        <v>0</v>
      </c>
      <c r="O10">
        <v>10</v>
      </c>
    </row>
    <row r="11" spans="1:15" ht="16.5" customHeight="1" x14ac:dyDescent="0.25">
      <c r="B11" s="72"/>
      <c r="C11" s="93"/>
      <c r="I11" s="93">
        <v>11</v>
      </c>
      <c r="J11">
        <v>301</v>
      </c>
      <c r="K11" s="93">
        <v>0.5</v>
      </c>
      <c r="L11" s="72">
        <f t="shared" si="3"/>
        <v>301</v>
      </c>
      <c r="M11">
        <f t="shared" si="1"/>
        <v>0</v>
      </c>
      <c r="N11">
        <f>K11*M11</f>
        <v>0</v>
      </c>
      <c r="O11">
        <v>11</v>
      </c>
    </row>
    <row r="12" spans="1:15" ht="16.5" customHeight="1" x14ac:dyDescent="0.25">
      <c r="B12" s="72"/>
      <c r="C12" s="93"/>
      <c r="I12" s="93">
        <v>12</v>
      </c>
      <c r="J12">
        <v>331</v>
      </c>
      <c r="K12" s="93">
        <v>0.55000000000000004</v>
      </c>
      <c r="L12" s="72">
        <f t="shared" si="3"/>
        <v>331</v>
      </c>
      <c r="M12">
        <f t="shared" si="1"/>
        <v>0</v>
      </c>
      <c r="N12">
        <f t="shared" ref="N12:N26" si="5">K12*M12</f>
        <v>0</v>
      </c>
      <c r="O12">
        <v>12</v>
      </c>
    </row>
    <row r="13" spans="1:15" ht="16.5" customHeight="1" x14ac:dyDescent="0.25">
      <c r="B13" s="72"/>
      <c r="C13" s="93"/>
      <c r="I13" s="93">
        <v>13</v>
      </c>
      <c r="J13">
        <v>361</v>
      </c>
      <c r="K13" s="93">
        <v>0.6</v>
      </c>
      <c r="L13" s="72">
        <f t="shared" si="3"/>
        <v>361</v>
      </c>
      <c r="M13">
        <f t="shared" si="1"/>
        <v>0</v>
      </c>
      <c r="N13">
        <f t="shared" si="5"/>
        <v>0</v>
      </c>
      <c r="O13">
        <v>13</v>
      </c>
    </row>
    <row r="14" spans="1:15" ht="16.5" customHeight="1" x14ac:dyDescent="0.25">
      <c r="B14" s="72"/>
      <c r="C14" s="93"/>
      <c r="I14" s="93">
        <v>14</v>
      </c>
      <c r="J14">
        <v>391</v>
      </c>
      <c r="K14" s="93">
        <v>0.65</v>
      </c>
      <c r="L14" s="72">
        <f t="shared" si="3"/>
        <v>391</v>
      </c>
      <c r="M14">
        <f t="shared" si="1"/>
        <v>0</v>
      </c>
      <c r="N14">
        <f t="shared" si="5"/>
        <v>0</v>
      </c>
      <c r="O14">
        <v>14</v>
      </c>
    </row>
    <row r="15" spans="1:15" ht="16.5" customHeight="1" x14ac:dyDescent="0.25">
      <c r="B15" s="72"/>
      <c r="C15" s="93"/>
      <c r="I15" s="93">
        <v>15</v>
      </c>
      <c r="J15">
        <v>421</v>
      </c>
      <c r="K15" s="93">
        <v>0.7</v>
      </c>
      <c r="L15" s="72">
        <f t="shared" si="3"/>
        <v>421</v>
      </c>
      <c r="M15">
        <f t="shared" si="1"/>
        <v>0</v>
      </c>
      <c r="N15">
        <f t="shared" si="5"/>
        <v>0</v>
      </c>
      <c r="O15">
        <v>15</v>
      </c>
    </row>
    <row r="16" spans="1:15" x14ac:dyDescent="0.25">
      <c r="B16" s="72"/>
      <c r="C16" s="93"/>
      <c r="I16" s="93">
        <v>16</v>
      </c>
      <c r="J16">
        <v>451</v>
      </c>
      <c r="K16" s="93">
        <v>0.75</v>
      </c>
      <c r="L16" s="72">
        <f t="shared" si="3"/>
        <v>451</v>
      </c>
      <c r="M16">
        <f t="shared" si="1"/>
        <v>0</v>
      </c>
      <c r="N16">
        <f t="shared" si="5"/>
        <v>0</v>
      </c>
      <c r="O16">
        <v>16</v>
      </c>
    </row>
    <row r="17" spans="2:15" x14ac:dyDescent="0.25">
      <c r="B17" s="72"/>
      <c r="C17" s="93"/>
      <c r="I17" s="93">
        <v>17</v>
      </c>
      <c r="J17">
        <v>481</v>
      </c>
      <c r="K17" s="93">
        <v>0.8</v>
      </c>
      <c r="L17" s="72">
        <f t="shared" si="3"/>
        <v>481</v>
      </c>
      <c r="M17">
        <f t="shared" si="1"/>
        <v>0</v>
      </c>
      <c r="N17">
        <f t="shared" si="5"/>
        <v>0</v>
      </c>
      <c r="O17">
        <v>17</v>
      </c>
    </row>
    <row r="18" spans="2:15" x14ac:dyDescent="0.25">
      <c r="B18" s="72"/>
      <c r="C18" s="93"/>
      <c r="I18" s="93">
        <v>18</v>
      </c>
      <c r="J18">
        <v>511</v>
      </c>
      <c r="K18" s="93">
        <v>0.85</v>
      </c>
      <c r="L18" s="72">
        <f t="shared" si="3"/>
        <v>511</v>
      </c>
      <c r="M18">
        <f t="shared" si="1"/>
        <v>0</v>
      </c>
      <c r="N18">
        <f t="shared" si="5"/>
        <v>0</v>
      </c>
      <c r="O18">
        <v>18</v>
      </c>
    </row>
    <row r="19" spans="2:15" x14ac:dyDescent="0.25">
      <c r="B19" s="72"/>
      <c r="C19" s="93"/>
      <c r="I19" s="93">
        <v>19</v>
      </c>
      <c r="J19">
        <v>541</v>
      </c>
      <c r="K19" s="93">
        <v>0.9</v>
      </c>
      <c r="L19" s="72">
        <f t="shared" si="3"/>
        <v>541</v>
      </c>
      <c r="M19">
        <f t="shared" si="1"/>
        <v>0</v>
      </c>
      <c r="N19">
        <f t="shared" si="5"/>
        <v>0</v>
      </c>
      <c r="O19">
        <v>19</v>
      </c>
    </row>
    <row r="20" spans="2:15" x14ac:dyDescent="0.25">
      <c r="B20" s="72"/>
      <c r="C20" s="93"/>
      <c r="I20" s="93">
        <v>20</v>
      </c>
      <c r="J20">
        <v>571</v>
      </c>
      <c r="K20" s="93">
        <v>0.95</v>
      </c>
      <c r="L20" s="72">
        <f t="shared" si="3"/>
        <v>571</v>
      </c>
      <c r="M20">
        <f t="shared" si="1"/>
        <v>0</v>
      </c>
      <c r="N20">
        <f t="shared" si="5"/>
        <v>0</v>
      </c>
      <c r="O20">
        <v>20</v>
      </c>
    </row>
    <row r="21" spans="2:15" x14ac:dyDescent="0.25">
      <c r="B21" s="72"/>
      <c r="C21" s="93"/>
      <c r="I21" s="93">
        <v>21</v>
      </c>
      <c r="J21">
        <v>601</v>
      </c>
      <c r="K21" s="93">
        <v>1</v>
      </c>
      <c r="L21" s="72">
        <f t="shared" si="3"/>
        <v>601</v>
      </c>
      <c r="M21">
        <f t="shared" si="1"/>
        <v>0</v>
      </c>
      <c r="N21">
        <f t="shared" si="5"/>
        <v>0</v>
      </c>
      <c r="O21">
        <v>21</v>
      </c>
    </row>
    <row r="22" spans="2:15" x14ac:dyDescent="0.25">
      <c r="B22" s="72"/>
      <c r="C22" s="93"/>
      <c r="I22" s="93">
        <v>22</v>
      </c>
      <c r="J22">
        <v>631</v>
      </c>
      <c r="K22" s="93">
        <v>1.05</v>
      </c>
      <c r="L22" s="72">
        <f t="shared" si="3"/>
        <v>631</v>
      </c>
      <c r="M22">
        <f t="shared" si="1"/>
        <v>0</v>
      </c>
      <c r="N22">
        <f t="shared" si="5"/>
        <v>0</v>
      </c>
      <c r="O22">
        <v>22</v>
      </c>
    </row>
    <row r="23" spans="2:15" x14ac:dyDescent="0.25">
      <c r="B23" s="72"/>
      <c r="C23" s="93"/>
      <c r="I23" s="93">
        <v>23</v>
      </c>
      <c r="J23">
        <v>661</v>
      </c>
      <c r="K23" s="93">
        <v>1.1000000000000001</v>
      </c>
      <c r="L23" s="72">
        <f t="shared" si="3"/>
        <v>661</v>
      </c>
      <c r="M23">
        <f t="shared" si="1"/>
        <v>0</v>
      </c>
      <c r="N23">
        <f t="shared" si="5"/>
        <v>0</v>
      </c>
      <c r="O23">
        <v>23</v>
      </c>
    </row>
    <row r="24" spans="2:15" x14ac:dyDescent="0.25">
      <c r="B24" s="72"/>
      <c r="C24" s="93"/>
      <c r="I24" s="93">
        <v>24</v>
      </c>
      <c r="J24">
        <v>691</v>
      </c>
      <c r="K24" s="93">
        <v>1.1499999999999999</v>
      </c>
      <c r="L24" s="72">
        <f t="shared" si="3"/>
        <v>691</v>
      </c>
      <c r="M24">
        <f t="shared" si="1"/>
        <v>0</v>
      </c>
      <c r="N24">
        <f t="shared" si="5"/>
        <v>0</v>
      </c>
      <c r="O24">
        <v>24</v>
      </c>
    </row>
    <row r="25" spans="2:15" x14ac:dyDescent="0.25">
      <c r="B25" s="72"/>
      <c r="C25" s="93"/>
      <c r="I25" s="93">
        <v>25</v>
      </c>
      <c r="J25">
        <v>721</v>
      </c>
      <c r="K25" s="93">
        <v>1.2</v>
      </c>
      <c r="L25" s="72">
        <f t="shared" si="3"/>
        <v>721</v>
      </c>
      <c r="M25">
        <f t="shared" si="1"/>
        <v>0</v>
      </c>
      <c r="N25">
        <f t="shared" si="5"/>
        <v>0</v>
      </c>
      <c r="O25">
        <v>25</v>
      </c>
    </row>
    <row r="26" spans="2:15" x14ac:dyDescent="0.25">
      <c r="B26" s="72"/>
      <c r="C26" s="93"/>
      <c r="I26" s="93">
        <v>26</v>
      </c>
      <c r="J26">
        <v>751</v>
      </c>
      <c r="K26" s="93">
        <v>1.25</v>
      </c>
      <c r="L26" s="72">
        <f t="shared" si="3"/>
        <v>751</v>
      </c>
      <c r="M26">
        <f t="shared" si="1"/>
        <v>0</v>
      </c>
      <c r="N26">
        <f t="shared" si="5"/>
        <v>0</v>
      </c>
      <c r="O26">
        <v>26</v>
      </c>
    </row>
    <row r="27" spans="2:15" x14ac:dyDescent="0.25">
      <c r="B27" s="72"/>
      <c r="C27" s="93"/>
      <c r="I27" s="93">
        <v>27</v>
      </c>
      <c r="J27">
        <v>781</v>
      </c>
      <c r="K27" s="93">
        <v>1.3</v>
      </c>
      <c r="L27" s="72">
        <f t="shared" ref="L27:L37" si="6">dos+J27</f>
        <v>781</v>
      </c>
      <c r="M27">
        <f t="shared" si="1"/>
        <v>0</v>
      </c>
      <c r="N27">
        <f t="shared" ref="N27:N37" si="7">K27*M27</f>
        <v>0</v>
      </c>
      <c r="O27">
        <v>27</v>
      </c>
    </row>
    <row r="28" spans="2:15" x14ac:dyDescent="0.25">
      <c r="B28" s="72"/>
      <c r="C28" s="93"/>
      <c r="I28" s="93">
        <v>28</v>
      </c>
      <c r="J28">
        <v>811</v>
      </c>
      <c r="K28" s="93">
        <v>1.35</v>
      </c>
      <c r="L28" s="72">
        <f t="shared" si="6"/>
        <v>811</v>
      </c>
      <c r="M28">
        <f t="shared" si="1"/>
        <v>0</v>
      </c>
      <c r="N28">
        <f t="shared" si="7"/>
        <v>0</v>
      </c>
      <c r="O28">
        <v>28</v>
      </c>
    </row>
    <row r="29" spans="2:15" x14ac:dyDescent="0.25">
      <c r="B29" s="72"/>
      <c r="C29" s="93"/>
      <c r="I29" s="93">
        <v>29</v>
      </c>
      <c r="J29">
        <v>841</v>
      </c>
      <c r="K29" s="93">
        <v>1.4</v>
      </c>
      <c r="L29" s="72">
        <f t="shared" si="6"/>
        <v>841</v>
      </c>
      <c r="M29">
        <f t="shared" si="1"/>
        <v>0</v>
      </c>
      <c r="N29">
        <f t="shared" si="7"/>
        <v>0</v>
      </c>
      <c r="O29">
        <v>29</v>
      </c>
    </row>
    <row r="30" spans="2:15" x14ac:dyDescent="0.25">
      <c r="B30" s="72"/>
      <c r="C30" s="93"/>
      <c r="I30" s="93">
        <v>30</v>
      </c>
      <c r="J30">
        <v>871</v>
      </c>
      <c r="K30" s="93">
        <v>1.45</v>
      </c>
      <c r="L30" s="72">
        <f t="shared" si="6"/>
        <v>871</v>
      </c>
      <c r="M30">
        <f t="shared" si="1"/>
        <v>0</v>
      </c>
      <c r="N30">
        <f t="shared" si="7"/>
        <v>0</v>
      </c>
      <c r="O30">
        <v>30</v>
      </c>
    </row>
    <row r="31" spans="2:15" x14ac:dyDescent="0.25">
      <c r="B31" s="72"/>
      <c r="C31" s="93"/>
      <c r="I31" s="93">
        <v>31</v>
      </c>
      <c r="J31">
        <v>901</v>
      </c>
      <c r="K31" s="93">
        <v>1.5</v>
      </c>
      <c r="L31" s="72">
        <f t="shared" si="6"/>
        <v>901</v>
      </c>
      <c r="M31">
        <f t="shared" si="1"/>
        <v>0</v>
      </c>
      <c r="N31">
        <f t="shared" si="7"/>
        <v>0</v>
      </c>
      <c r="O31">
        <v>31</v>
      </c>
    </row>
    <row r="32" spans="2:15" x14ac:dyDescent="0.25">
      <c r="B32" s="72"/>
      <c r="C32" s="93"/>
      <c r="I32" s="93">
        <v>32</v>
      </c>
      <c r="J32">
        <v>931</v>
      </c>
      <c r="K32" s="93">
        <v>1.55</v>
      </c>
      <c r="L32" s="72">
        <f t="shared" si="6"/>
        <v>931</v>
      </c>
      <c r="M32">
        <f t="shared" si="1"/>
        <v>0</v>
      </c>
      <c r="N32">
        <f t="shared" si="7"/>
        <v>0</v>
      </c>
      <c r="O32">
        <v>32</v>
      </c>
    </row>
    <row r="33" spans="1:15" x14ac:dyDescent="0.25">
      <c r="B33" s="72"/>
      <c r="C33" s="93"/>
      <c r="I33" s="93">
        <v>33</v>
      </c>
      <c r="J33">
        <v>961</v>
      </c>
      <c r="K33" s="93">
        <v>1.6</v>
      </c>
      <c r="L33" s="72">
        <f t="shared" si="6"/>
        <v>961</v>
      </c>
      <c r="M33">
        <f t="shared" si="1"/>
        <v>0</v>
      </c>
      <c r="N33">
        <f t="shared" si="7"/>
        <v>0</v>
      </c>
      <c r="O33">
        <v>33</v>
      </c>
    </row>
    <row r="34" spans="1:15" x14ac:dyDescent="0.25">
      <c r="B34" s="72"/>
      <c r="C34" s="93"/>
      <c r="I34" s="93">
        <v>34</v>
      </c>
      <c r="J34">
        <v>991</v>
      </c>
      <c r="K34" s="93">
        <v>1.65</v>
      </c>
      <c r="L34" s="72">
        <f t="shared" si="6"/>
        <v>991</v>
      </c>
      <c r="M34">
        <f t="shared" si="1"/>
        <v>0</v>
      </c>
      <c r="N34">
        <f t="shared" si="7"/>
        <v>0</v>
      </c>
      <c r="O34">
        <v>34</v>
      </c>
    </row>
    <row r="35" spans="1:15" x14ac:dyDescent="0.25">
      <c r="B35" s="72"/>
      <c r="C35" s="93"/>
      <c r="I35" s="93">
        <v>35</v>
      </c>
      <c r="J35">
        <v>1021</v>
      </c>
      <c r="K35" s="93">
        <v>1.7</v>
      </c>
      <c r="L35" s="72">
        <f t="shared" si="6"/>
        <v>1021</v>
      </c>
      <c r="M35">
        <f t="shared" si="1"/>
        <v>0</v>
      </c>
      <c r="N35">
        <f t="shared" si="7"/>
        <v>0</v>
      </c>
      <c r="O35">
        <v>35</v>
      </c>
    </row>
    <row r="36" spans="1:15" x14ac:dyDescent="0.25">
      <c r="B36" s="72"/>
      <c r="C36" s="93"/>
      <c r="I36" s="93">
        <v>36</v>
      </c>
      <c r="J36">
        <v>1051</v>
      </c>
      <c r="K36" s="93">
        <v>1.75</v>
      </c>
      <c r="L36" s="72">
        <f t="shared" si="6"/>
        <v>1051</v>
      </c>
      <c r="M36">
        <f t="shared" si="1"/>
        <v>0</v>
      </c>
      <c r="N36">
        <f t="shared" si="7"/>
        <v>0</v>
      </c>
      <c r="O36">
        <v>36</v>
      </c>
    </row>
    <row r="37" spans="1:15" x14ac:dyDescent="0.25">
      <c r="B37" s="72"/>
      <c r="C37" s="93"/>
      <c r="I37" s="93">
        <v>37</v>
      </c>
      <c r="J37">
        <v>1081</v>
      </c>
      <c r="K37" s="93">
        <v>1.8</v>
      </c>
      <c r="L37" s="72">
        <f t="shared" si="6"/>
        <v>1081</v>
      </c>
      <c r="M37">
        <f t="shared" si="1"/>
        <v>0</v>
      </c>
      <c r="N37">
        <f t="shared" si="7"/>
        <v>0</v>
      </c>
      <c r="O37">
        <v>37</v>
      </c>
    </row>
    <row r="38" spans="1:15" x14ac:dyDescent="0.25">
      <c r="B38" s="72"/>
      <c r="C38" s="93"/>
      <c r="I38" s="93">
        <v>38</v>
      </c>
      <c r="J38">
        <v>1111</v>
      </c>
      <c r="K38" s="93">
        <v>1.85</v>
      </c>
      <c r="L38" s="72">
        <f t="shared" ref="L38:L41" si="8">dos+J38</f>
        <v>1111</v>
      </c>
      <c r="M38">
        <f t="shared" si="1"/>
        <v>0</v>
      </c>
      <c r="N38">
        <f t="shared" ref="N38:N41" si="9">K38*M38</f>
        <v>0</v>
      </c>
      <c r="O38">
        <v>38</v>
      </c>
    </row>
    <row r="39" spans="1:15" x14ac:dyDescent="0.25">
      <c r="B39" s="72"/>
      <c r="C39" s="93"/>
      <c r="I39" s="93">
        <v>39</v>
      </c>
      <c r="J39">
        <v>1141</v>
      </c>
      <c r="K39" s="93">
        <v>1.9</v>
      </c>
      <c r="L39" s="72">
        <f t="shared" si="8"/>
        <v>1141</v>
      </c>
      <c r="M39">
        <f t="shared" si="1"/>
        <v>0</v>
      </c>
      <c r="N39">
        <f t="shared" si="9"/>
        <v>0</v>
      </c>
      <c r="O39">
        <v>39</v>
      </c>
    </row>
    <row r="40" spans="1:15" x14ac:dyDescent="0.25">
      <c r="B40" s="72"/>
      <c r="C40" s="93"/>
      <c r="I40" s="93">
        <v>40</v>
      </c>
      <c r="J40">
        <v>1171</v>
      </c>
      <c r="K40" s="93">
        <v>1.95</v>
      </c>
      <c r="L40" s="72">
        <f t="shared" si="8"/>
        <v>1171</v>
      </c>
      <c r="M40">
        <f t="shared" si="1"/>
        <v>0</v>
      </c>
      <c r="N40">
        <f t="shared" si="9"/>
        <v>0</v>
      </c>
      <c r="O40">
        <v>40</v>
      </c>
    </row>
    <row r="41" spans="1:15" x14ac:dyDescent="0.25">
      <c r="B41" s="72"/>
      <c r="C41" s="93"/>
      <c r="I41" s="93">
        <v>41</v>
      </c>
      <c r="J41">
        <v>1201</v>
      </c>
      <c r="K41" s="93">
        <v>2</v>
      </c>
      <c r="L41" s="72">
        <f t="shared" si="8"/>
        <v>1201</v>
      </c>
      <c r="M41">
        <f t="shared" si="1"/>
        <v>0</v>
      </c>
      <c r="N41">
        <f t="shared" si="9"/>
        <v>0</v>
      </c>
      <c r="O41">
        <v>41</v>
      </c>
    </row>
    <row r="42" spans="1:15" x14ac:dyDescent="0.25">
      <c r="B42" s="72"/>
      <c r="C42" s="93"/>
      <c r="I42" s="93">
        <v>42</v>
      </c>
      <c r="J42">
        <v>1231</v>
      </c>
      <c r="K42" s="93">
        <v>2.0499999999999998</v>
      </c>
      <c r="L42" s="72">
        <f t="shared" ref="L42:L48" si="10">dos+J42</f>
        <v>1231</v>
      </c>
      <c r="M42">
        <f t="shared" si="1"/>
        <v>0</v>
      </c>
      <c r="N42">
        <f t="shared" ref="N42:N48" si="11">K42*M42</f>
        <v>0</v>
      </c>
      <c r="O42">
        <v>42</v>
      </c>
    </row>
    <row r="43" spans="1:15" x14ac:dyDescent="0.25">
      <c r="B43" s="72"/>
      <c r="C43" s="93"/>
      <c r="I43" s="93">
        <v>43</v>
      </c>
      <c r="J43">
        <v>1261</v>
      </c>
      <c r="K43" s="93">
        <v>2.1</v>
      </c>
      <c r="L43" s="72">
        <f t="shared" si="10"/>
        <v>1261</v>
      </c>
      <c r="M43">
        <f t="shared" si="1"/>
        <v>0</v>
      </c>
      <c r="N43">
        <f t="shared" si="11"/>
        <v>0</v>
      </c>
      <c r="O43">
        <v>43</v>
      </c>
    </row>
    <row r="44" spans="1:15" x14ac:dyDescent="0.25">
      <c r="B44" s="72"/>
      <c r="C44" s="93"/>
      <c r="I44" s="93">
        <v>44</v>
      </c>
      <c r="J44">
        <v>1291</v>
      </c>
      <c r="K44" s="93">
        <v>2.15</v>
      </c>
      <c r="L44" s="72">
        <f t="shared" si="10"/>
        <v>1291</v>
      </c>
      <c r="M44">
        <f t="shared" si="1"/>
        <v>0</v>
      </c>
      <c r="N44">
        <f t="shared" si="11"/>
        <v>0</v>
      </c>
      <c r="O44">
        <v>44</v>
      </c>
    </row>
    <row r="45" spans="1:15" x14ac:dyDescent="0.25">
      <c r="B45" s="72"/>
      <c r="C45" s="93"/>
      <c r="I45" s="93">
        <v>45</v>
      </c>
      <c r="J45">
        <v>1321</v>
      </c>
      <c r="K45" s="93">
        <v>2.2000000000000002</v>
      </c>
      <c r="L45" s="72">
        <f t="shared" si="10"/>
        <v>1321</v>
      </c>
      <c r="M45">
        <f t="shared" si="1"/>
        <v>0</v>
      </c>
      <c r="N45">
        <f t="shared" si="11"/>
        <v>0</v>
      </c>
      <c r="O45">
        <v>45</v>
      </c>
    </row>
    <row r="46" spans="1:15" x14ac:dyDescent="0.25">
      <c r="B46" s="72"/>
      <c r="C46" s="93"/>
      <c r="I46" s="93">
        <v>46</v>
      </c>
      <c r="J46">
        <v>1351</v>
      </c>
      <c r="K46" s="93">
        <v>2.25</v>
      </c>
      <c r="L46" s="72">
        <f t="shared" si="10"/>
        <v>1351</v>
      </c>
      <c r="M46">
        <f t="shared" si="1"/>
        <v>0</v>
      </c>
      <c r="N46">
        <f t="shared" si="11"/>
        <v>0</v>
      </c>
      <c r="O46">
        <v>46</v>
      </c>
    </row>
    <row r="47" spans="1:15" x14ac:dyDescent="0.25">
      <c r="A47" t="s">
        <v>100</v>
      </c>
      <c r="B47" s="72">
        <f>MAX(B9,B10)</f>
        <v>61</v>
      </c>
      <c r="C47" s="93"/>
      <c r="I47" s="93">
        <v>47</v>
      </c>
      <c r="J47">
        <v>1381</v>
      </c>
      <c r="K47" s="93">
        <v>2.2999999999999998</v>
      </c>
      <c r="L47" s="72">
        <f t="shared" si="10"/>
        <v>1381</v>
      </c>
      <c r="M47">
        <f t="shared" si="1"/>
        <v>0</v>
      </c>
      <c r="N47">
        <f t="shared" si="11"/>
        <v>0</v>
      </c>
      <c r="O47">
        <v>47</v>
      </c>
    </row>
    <row r="48" spans="1:15" x14ac:dyDescent="0.25">
      <c r="A48" t="s">
        <v>96</v>
      </c>
      <c r="B48" s="72">
        <f>recdate</f>
        <v>0</v>
      </c>
      <c r="C48" s="93"/>
      <c r="I48" s="93">
        <v>48</v>
      </c>
      <c r="J48">
        <v>1411</v>
      </c>
      <c r="K48" s="93">
        <v>2.35</v>
      </c>
      <c r="L48" s="72">
        <f t="shared" si="10"/>
        <v>1411</v>
      </c>
      <c r="M48">
        <f t="shared" si="1"/>
        <v>0</v>
      </c>
      <c r="N48">
        <f t="shared" si="11"/>
        <v>0</v>
      </c>
      <c r="O48">
        <v>48</v>
      </c>
    </row>
    <row r="49" spans="1:12" x14ac:dyDescent="0.25">
      <c r="B49" s="72"/>
    </row>
    <row r="50" spans="1:12" x14ac:dyDescent="0.25">
      <c r="A50" t="s">
        <v>97</v>
      </c>
      <c r="B50" s="93">
        <f>IF(B48&lt;B47,0,B48-dos)</f>
        <v>0</v>
      </c>
    </row>
    <row r="51" spans="1:12" x14ac:dyDescent="0.25">
      <c r="B51" s="93"/>
      <c r="C51" s="72"/>
      <c r="I51" s="72">
        <f>IF(B48&lt;B47,B47,INDEX(table,MATCH(B48,L1:L48,1)+1,3))</f>
        <v>61</v>
      </c>
      <c r="J51" s="93">
        <f t="shared" ref="J51:J56" si="12">I51-dos</f>
        <v>61</v>
      </c>
      <c r="K51" s="93">
        <f>VLOOKUP(J51,table,5,1)</f>
        <v>0</v>
      </c>
      <c r="L51" s="93">
        <f>VLOOKUP(J51,table,6,1)</f>
        <v>3</v>
      </c>
    </row>
    <row r="52" spans="1:12" x14ac:dyDescent="0.25">
      <c r="B52" s="93"/>
      <c r="C52" s="72"/>
      <c r="I52" s="72">
        <f>VLOOKUP($L51+1,tablealt,4,FALSE)</f>
        <v>91</v>
      </c>
      <c r="J52" s="93">
        <f t="shared" si="12"/>
        <v>91</v>
      </c>
      <c r="K52" s="93">
        <f>VLOOKUP($L51+1,tablealt,6,FALSE)</f>
        <v>0</v>
      </c>
      <c r="L52" s="93">
        <f>VLOOKUP($L51+1,tablealt,7,FALSE)</f>
        <v>4</v>
      </c>
    </row>
    <row r="53" spans="1:12" x14ac:dyDescent="0.25">
      <c r="B53" s="93"/>
      <c r="C53" s="72"/>
      <c r="I53" s="72">
        <f>VLOOKUP($L52+1,tablealt,4,FALSE)</f>
        <v>121</v>
      </c>
      <c r="J53" s="93">
        <f t="shared" si="12"/>
        <v>121</v>
      </c>
      <c r="K53" s="93">
        <f>VLOOKUP($L52+1,tablealt,6,FALSE)</f>
        <v>0</v>
      </c>
      <c r="L53" s="93">
        <f>VLOOKUP($L52+1,tablealt,7,FALSE)</f>
        <v>5</v>
      </c>
    </row>
    <row r="54" spans="1:12" x14ac:dyDescent="0.25">
      <c r="B54" s="93"/>
      <c r="C54" s="72"/>
      <c r="I54" s="72">
        <f>VLOOKUP($L53+1,tablealt,4,FALSE)</f>
        <v>151</v>
      </c>
      <c r="J54" s="93">
        <f t="shared" si="12"/>
        <v>151</v>
      </c>
      <c r="K54" s="93">
        <f>VLOOKUP($L53+1,tablealt,6,FALSE)</f>
        <v>0</v>
      </c>
      <c r="L54" s="93">
        <f>VLOOKUP($L53+1,tablealt,7,FALSE)</f>
        <v>6</v>
      </c>
    </row>
    <row r="55" spans="1:12" x14ac:dyDescent="0.25">
      <c r="B55" s="93"/>
      <c r="C55" s="72"/>
      <c r="I55" s="72">
        <f>VLOOKUP($L54+1,tablealt,4,FALSE)</f>
        <v>181</v>
      </c>
      <c r="J55" s="93">
        <f t="shared" si="12"/>
        <v>181</v>
      </c>
      <c r="K55" s="93">
        <f>VLOOKUP($L54+1,tablealt,6,FALSE)</f>
        <v>0</v>
      </c>
      <c r="L55" s="93">
        <f>VLOOKUP($L54+1,tablealt,7,FALSE)</f>
        <v>7</v>
      </c>
    </row>
    <row r="56" spans="1:12" x14ac:dyDescent="0.25">
      <c r="C56" s="72"/>
      <c r="I56" s="72">
        <f>VLOOKUP($L55+1,tablealt,4,FALSE)</f>
        <v>211</v>
      </c>
      <c r="J56" s="93">
        <f t="shared" si="12"/>
        <v>211</v>
      </c>
      <c r="K56" s="93">
        <f>VLOOKUP($L55+1,tablealt,6,FALSE)</f>
        <v>0</v>
      </c>
      <c r="L56" s="93">
        <f>VLOOKUP($L55+1,tablealt,7,FALSE)</f>
        <v>8</v>
      </c>
    </row>
    <row r="57" spans="1:12" x14ac:dyDescent="0.25">
      <c r="J57" s="93"/>
    </row>
  </sheetData>
  <sheetProtection algorithmName="SHA-512" hashValue="oHX5dh5uHC2MIl1xul8PFa6hK5/vGQn7SD9wFQjQ6GE62rpvefwlYLJinkT9IH1OnsIaEFHCCEXWVHR5X3P6Mg==" saltValue="feqiNsEkn6M8ZX+qs2bxkA==" spinCount="100000" sheet="1" objects="1" scenarios="1"/>
  <customSheetViews>
    <customSheetView guid="{3338698C-6ABB-4F82-B447-31E1F4732DD6}" scale="85" state="hidden">
      <selection activeCell="B5" sqref="B5"/>
      <pageMargins left="0.7" right="0.7" top="0.75" bottom="0.75" header="0.3" footer="0.3"/>
      <pageSetup orientation="portrait" r:id="rId1"/>
    </customSheetView>
    <customSheetView guid="{D215050B-690D-4403-B2B0-0A3622EF8F61}" scale="85" state="hidden">
      <selection activeCell="B5" sqref="B5"/>
      <pageMargins left="0.7" right="0.7" top="0.75" bottom="0.75" header="0.3" footer="0.3"/>
      <pageSetup orientation="portrait" r:id="rId2"/>
    </customSheetView>
    <customSheetView guid="{4C153500-2030-4F92-BCD8-5945F635DF63}" state="hidden">
      <selection activeCell="L48" sqref="L48"/>
      <pageMargins left="0.7" right="0.7" top="0.75" bottom="0.75" header="0.3" footer="0.3"/>
      <pageSetup orientation="portrait" r:id="rId3"/>
    </customSheetView>
    <customSheetView guid="{D40B8171-E052-4A84-AB87-1666EEB5B51E}">
      <selection activeCell="L48" sqref="L48"/>
      <pageMargins left="0.7" right="0.7" top="0.75" bottom="0.75" header="0.3" footer="0.3"/>
      <pageSetup orientation="portrait" r:id="rId4"/>
    </customSheetView>
    <customSheetView guid="{C53BAC97-0203-4D63-B1E1-21495DDB7F8E}" state="hidden">
      <selection activeCell="B9" sqref="B9"/>
      <pageMargins left="0.7" right="0.7" top="0.75" bottom="0.75" header="0.3" footer="0.3"/>
      <pageSetup orientation="portrait" r:id="rId5"/>
    </customSheetView>
    <customSheetView guid="{533ABC86-E15B-468A-AD8F-695976FEF0C7}" state="hidden">
      <selection activeCell="B9" sqref="B9"/>
      <pageMargins left="0.7" right="0.7" top="0.75" bottom="0.75" header="0.3" footer="0.3"/>
      <pageSetup orientation="portrait" r:id="rId6"/>
    </customSheetView>
    <customSheetView guid="{8540A485-8561-46AC-8C22-A5843A32E961}" state="hidden">
      <selection activeCell="B9" sqref="B9"/>
      <pageMargins left="0.7" right="0.7" top="0.75" bottom="0.75" header="0.3" footer="0.3"/>
      <pageSetup orientation="portrait" r:id="rId7"/>
    </customSheetView>
    <customSheetView guid="{0935D68C-01F8-4D2B-B4B8-A1D554BF5D1D}" state="hidden">
      <selection activeCell="B9" sqref="B9"/>
      <pageMargins left="0.7" right="0.7" top="0.75" bottom="0.75" header="0.3" footer="0.3"/>
      <pageSetup orientation="portrait" r:id="rId8"/>
    </customSheetView>
    <customSheetView guid="{94BBD5A1-EB8E-4C6F-A92E-4261BC4EF1E1}" state="hidden">
      <selection activeCell="B9" sqref="B9"/>
      <pageMargins left="0.7" right="0.7" top="0.75" bottom="0.75" header="0.3" footer="0.3"/>
      <pageSetup orientation="portrait" r:id="rId9"/>
    </customSheetView>
    <customSheetView guid="{ACCC9FDB-D609-4561-841E-199E41E937D8}" state="hidden">
      <selection activeCell="B9" sqref="B9"/>
      <pageMargins left="0.7" right="0.7" top="0.75" bottom="0.75" header="0.3" footer="0.3"/>
      <pageSetup orientation="portrait" r:id="rId10"/>
    </customSheetView>
    <customSheetView guid="{80E491ED-73E3-45D9-BD02-0A84EA00B40B}" state="hidden">
      <selection activeCell="B9" sqref="B9"/>
      <pageMargins left="0.7" right="0.7" top="0.75" bottom="0.75" header="0.3" footer="0.3"/>
      <pageSetup orientation="portrait" r:id="rId11"/>
    </customSheetView>
    <customSheetView guid="{C4D86DDD-7A92-49B5-B8A6-F8ED682E48AF}" state="hidden">
      <selection activeCell="B9" sqref="B9"/>
      <pageMargins left="0.7" right="0.7" top="0.75" bottom="0.75" header="0.3" footer="0.3"/>
      <pageSetup orientation="portrait" r:id="rId12"/>
    </customSheetView>
    <customSheetView guid="{E04B425C-3F15-4442-AC0B-DF2205A7896E}" state="hidden">
      <selection activeCell="B15" sqref="B15"/>
      <pageMargins left="0.7" right="0.7" top="0.75" bottom="0.75" header="0.3" footer="0.3"/>
      <pageSetup orientation="portrait" r:id="rId13"/>
    </customSheetView>
    <customSheetView guid="{691B6CD6-7C0B-4169-B9C3-3D59C541D323}" state="hidden">
      <selection activeCell="B15" sqref="B15"/>
      <pageMargins left="0.7" right="0.7" top="0.75" bottom="0.75" header="0.3" footer="0.3"/>
      <pageSetup orientation="portrait" r:id="rId14"/>
    </customSheetView>
    <customSheetView guid="{8CECF908-018F-46D3-869E-7032CA9F5093}" state="hidden">
      <selection activeCell="K6" sqref="K6"/>
      <pageMargins left="0.7" right="0.7" top="0.75" bottom="0.75" header="0.3" footer="0.3"/>
      <pageSetup orientation="portrait" r:id="rId15"/>
    </customSheetView>
    <customSheetView guid="{82F7CA06-A296-4CA4-81CE-85BCE9263991}" state="hidden">
      <selection activeCell="K6" sqref="K6"/>
      <pageMargins left="0.7" right="0.7" top="0.75" bottom="0.75" header="0.3" footer="0.3"/>
      <pageSetup orientation="portrait" r:id="rId16"/>
    </customSheetView>
    <customSheetView guid="{2B1C2739-EE93-43F6-AE95-E79F7D838E34}" state="hidden">
      <selection activeCell="B9" sqref="B9"/>
      <pageMargins left="0.7" right="0.7" top="0.75" bottom="0.75" header="0.3" footer="0.3"/>
      <pageSetup orientation="portrait" r:id="rId17"/>
    </customSheetView>
    <customSheetView guid="{28FE4B8C-E2A3-4D9F-A405-9CF70D83549B}" state="hidden">
      <selection activeCell="B15" sqref="B15"/>
      <pageMargins left="0.7" right="0.7" top="0.75" bottom="0.75" header="0.3" footer="0.3"/>
      <pageSetup orientation="portrait" r:id="rId18"/>
    </customSheetView>
    <customSheetView guid="{D33C6355-C889-498C-82A0-2F604F82A84B}" state="hidden">
      <selection activeCell="B15" sqref="B15"/>
      <pageMargins left="0.7" right="0.7" top="0.75" bottom="0.75" header="0.3" footer="0.3"/>
      <pageSetup orientation="portrait" r:id="rId19"/>
    </customSheetView>
    <customSheetView guid="{2E0040B6-483B-4366-9E7D-2BC77C109392}" state="hidden">
      <selection activeCell="B9" sqref="B9"/>
      <pageMargins left="0.7" right="0.7" top="0.75" bottom="0.75" header="0.3" footer="0.3"/>
      <pageSetup orientation="portrait" r:id="rId20"/>
    </customSheetView>
    <customSheetView guid="{BBBD7747-5089-4538-B1A7-E9CF69F8A5F1}" state="hidden">
      <selection activeCell="B9" sqref="B9"/>
      <pageMargins left="0.7" right="0.7" top="0.75" bottom="0.75" header="0.3" footer="0.3"/>
      <pageSetup orientation="portrait" r:id="rId21"/>
    </customSheetView>
    <customSheetView guid="{B9EEAD2F-E2B9-4A95-A30E-763064ABC90E}" state="hidden">
      <selection activeCell="B9" sqref="B9"/>
      <pageMargins left="0.7" right="0.7" top="0.75" bottom="0.75" header="0.3" footer="0.3"/>
      <pageSetup orientation="portrait" r:id="rId22"/>
    </customSheetView>
    <customSheetView guid="{2C2B5BEE-A68B-4F86-BD6F-77040A97686E}" state="hidden">
      <selection activeCell="L48" sqref="L48"/>
      <pageMargins left="0.7" right="0.7" top="0.75" bottom="0.75" header="0.3" footer="0.3"/>
      <pageSetup orientation="portrait" r:id="rId23"/>
    </customSheetView>
    <customSheetView guid="{96FACEF2-BBBA-48C3-9110-AE74A9932770}" state="hidden">
      <selection activeCell="L48" sqref="L48"/>
      <pageMargins left="0.7" right="0.7" top="0.75" bottom="0.75" header="0.3" footer="0.3"/>
      <pageSetup orientation="portrait" r:id="rId24"/>
    </customSheetView>
  </customSheetViews>
  <pageMargins left="0.7" right="0.7" top="0.75" bottom="0.75" header="0.3" footer="0.3"/>
  <pageSetup orientation="portrait" r:id="rId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F66337E4492E488D7FF3243AAF0CDC" ma:contentTypeVersion="17" ma:contentTypeDescription="Create a new document." ma:contentTypeScope="" ma:versionID="55f239fc4b1acc6c4848e3e3162de9dd">
  <xsd:schema xmlns:xsd="http://www.w3.org/2001/XMLSchema" xmlns:xs="http://www.w3.org/2001/XMLSchema" xmlns:p="http://schemas.microsoft.com/office/2006/metadata/properties" xmlns:ns2="d783aab5-c7cc-43b9-8661-ff70f5414114" xmlns:ns3="f459b26c-cac9-410d-98c8-b4acc1d3748a" targetNamespace="http://schemas.microsoft.com/office/2006/metadata/properties" ma:root="true" ma:fieldsID="a7863f62d47b222bec81700cee58b895" ns2:_="" ns3:_="">
    <xsd:import namespace="d783aab5-c7cc-43b9-8661-ff70f5414114"/>
    <xsd:import namespace="f459b26c-cac9-410d-98c8-b4acc1d374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3aab5-c7cc-43b9-8661-ff70f54141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59b26c-cac9-410d-98c8-b4acc1d374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97AB99-328B-4028-8237-5CBFD7758EF9}">
  <ds:schemaRefs>
    <ds:schemaRef ds:uri="http://schemas.microsoft.com/sharepoint/v3/contenttype/forms"/>
  </ds:schemaRefs>
</ds:datastoreItem>
</file>

<file path=customXml/itemProps2.xml><?xml version="1.0" encoding="utf-8"?>
<ds:datastoreItem xmlns:ds="http://schemas.openxmlformats.org/officeDocument/2006/customXml" ds:itemID="{52AF1D1C-0245-4C30-BB00-57C43AADB3E8}">
  <ds:schemaRefs>
    <ds:schemaRef ds:uri="http://www.w3.org/XML/1998/namespace"/>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f459b26c-cac9-410d-98c8-b4acc1d3748a"/>
    <ds:schemaRef ds:uri="d783aab5-c7cc-43b9-8661-ff70f5414114"/>
  </ds:schemaRefs>
</ds:datastoreItem>
</file>

<file path=customXml/itemProps3.xml><?xml version="1.0" encoding="utf-8"?>
<ds:datastoreItem xmlns:ds="http://schemas.openxmlformats.org/officeDocument/2006/customXml" ds:itemID="{351D98D6-FB79-463D-9693-5F31620E2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3aab5-c7cc-43b9-8661-ff70f5414114"/>
    <ds:schemaRef ds:uri="f459b26c-cac9-410d-98c8-b4acc1d374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25</vt:i4>
      </vt:variant>
    </vt:vector>
  </HeadingPairs>
  <TitlesOfParts>
    <vt:vector size="32" baseType="lpstr">
      <vt:lpstr>New Vehicles</vt:lpstr>
      <vt:lpstr>Used Vehicles</vt:lpstr>
      <vt:lpstr>Leased</vt:lpstr>
      <vt:lpstr>Leased2021</vt:lpstr>
      <vt:lpstr>Directly Financed</vt:lpstr>
      <vt:lpstr>Penalties and Total</vt:lpstr>
      <vt:lpstr>Calculations</vt:lpstr>
      <vt:lpstr>Leased!alter</vt:lpstr>
      <vt:lpstr>Leased2021!alter</vt:lpstr>
      <vt:lpstr>'Used Vehicles'!alter</vt:lpstr>
      <vt:lpstr>alter</vt:lpstr>
      <vt:lpstr>dayslate</vt:lpstr>
      <vt:lpstr>delete</vt:lpstr>
      <vt:lpstr>dos</vt:lpstr>
      <vt:lpstr>lookup</vt:lpstr>
      <vt:lpstr>match</vt:lpstr>
      <vt:lpstr>ontime</vt:lpstr>
      <vt:lpstr>origrec</vt:lpstr>
      <vt:lpstr>origret</vt:lpstr>
      <vt:lpstr>pick</vt:lpstr>
      <vt:lpstr>Leased!Print_Area</vt:lpstr>
      <vt:lpstr>Leased2021!Print_Area</vt:lpstr>
      <vt:lpstr>'New Vehicles'!Print_Area</vt:lpstr>
      <vt:lpstr>'Used Vehicles'!Print_Area</vt:lpstr>
      <vt:lpstr>recdate</vt:lpstr>
      <vt:lpstr>'Used Vehicles'!skip</vt:lpstr>
      <vt:lpstr>table</vt:lpstr>
      <vt:lpstr>tablealt</vt:lpstr>
      <vt:lpstr>tavt</vt:lpstr>
      <vt:lpstr>types</vt:lpstr>
      <vt:lpstr>types2</vt:lpstr>
      <vt:lpstr>types3</vt:lpstr>
    </vt:vector>
  </TitlesOfParts>
  <Company>Gwinnett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GWINNETT</dc:creator>
  <cp:lastModifiedBy>Stryker, Alexis</cp:lastModifiedBy>
  <cp:lastPrinted>2024-03-04T17:28:49Z</cp:lastPrinted>
  <dcterms:created xsi:type="dcterms:W3CDTF">2013-03-08T16:52:15Z</dcterms:created>
  <dcterms:modified xsi:type="dcterms:W3CDTF">2024-05-07T12:27:01Z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0x01010033F66337E4492E488D7FF3243AAF0CDC</vt:lpwstr>
  </property>
</Properties>
</file>